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345" windowWidth="15120" windowHeight="7770" activeTab="9"/>
  </bookViews>
  <sheets>
    <sheet name="Лист1" sheetId="1" r:id="rId1"/>
    <sheet name="Лист2" sheetId="2" r:id="rId2"/>
    <sheet name="Лист3" sheetId="3" r:id="rId3"/>
    <sheet name="Лист4" sheetId="4" r:id="rId4"/>
    <sheet name="Лист5" sheetId="5" r:id="rId5"/>
    <sheet name="Лист6" sheetId="6" r:id="rId6"/>
    <sheet name="Лист7" sheetId="7" r:id="rId7"/>
    <sheet name="Лист8" sheetId="8" r:id="rId8"/>
    <sheet name="Лист9" sheetId="9" r:id="rId9"/>
    <sheet name="Лист10" sheetId="10" r:id="rId10"/>
    <sheet name="Лист11" sheetId="11" r:id="rId11"/>
    <sheet name="Лист12" sheetId="12" r:id="rId12"/>
  </sheets>
  <calcPr calcId="144525"/>
</workbook>
</file>

<file path=xl/calcChain.xml><?xml version="1.0" encoding="utf-8"?>
<calcChain xmlns="http://schemas.openxmlformats.org/spreadsheetml/2006/main">
  <c r="Q14" i="8" l="1"/>
  <c r="R14" i="8"/>
  <c r="S14" i="8"/>
  <c r="T14" i="8"/>
  <c r="U14" i="8"/>
  <c r="V14" i="8"/>
  <c r="W14" i="8"/>
  <c r="X14" i="8"/>
  <c r="Y14" i="8"/>
  <c r="Z14" i="8"/>
  <c r="AA14" i="8"/>
  <c r="Q17" i="8"/>
  <c r="R17" i="8"/>
  <c r="S17" i="8"/>
  <c r="T17" i="8"/>
  <c r="U17" i="8"/>
  <c r="V17" i="8"/>
  <c r="W17" i="8"/>
  <c r="X17" i="8"/>
  <c r="Y17" i="8"/>
  <c r="Z17" i="8"/>
  <c r="AB13" i="2"/>
  <c r="Y13" i="2"/>
  <c r="X13" i="2"/>
  <c r="U13" i="2"/>
  <c r="T13" i="2"/>
  <c r="Q13" i="2"/>
  <c r="N19" i="7"/>
  <c r="Z13" i="7"/>
  <c r="J19" i="7"/>
  <c r="V13" i="7"/>
  <c r="F19" i="7"/>
  <c r="R13" i="7"/>
  <c r="E18" i="4"/>
  <c r="F18" i="4"/>
  <c r="G18" i="4"/>
  <c r="H18" i="4"/>
  <c r="I18" i="4"/>
  <c r="J18" i="4"/>
  <c r="K18" i="4"/>
  <c r="L18" i="4"/>
  <c r="M18" i="4"/>
  <c r="N18" i="4"/>
  <c r="O18" i="4"/>
  <c r="D18" i="4"/>
  <c r="Q18" i="4"/>
  <c r="R18" i="4"/>
  <c r="S18" i="4"/>
  <c r="T18" i="4"/>
  <c r="U18" i="4"/>
  <c r="V18" i="4"/>
  <c r="W18" i="4"/>
  <c r="X18" i="4"/>
  <c r="Y18" i="4"/>
  <c r="Z18" i="4"/>
  <c r="AA18" i="4"/>
  <c r="AB18" i="4"/>
  <c r="E11" i="4"/>
  <c r="F11" i="4"/>
  <c r="G11" i="4"/>
  <c r="H11" i="4"/>
  <c r="I11" i="4"/>
  <c r="J11" i="4"/>
  <c r="K11" i="4"/>
  <c r="L11" i="4"/>
  <c r="M11" i="4"/>
  <c r="N11" i="4"/>
  <c r="O11" i="4"/>
  <c r="Q11" i="4"/>
  <c r="R11" i="4"/>
  <c r="S11" i="4"/>
  <c r="T11" i="4"/>
  <c r="U11" i="4"/>
  <c r="V11" i="4"/>
  <c r="W11" i="4"/>
  <c r="X11" i="4"/>
  <c r="Y11" i="4"/>
  <c r="Z11" i="4"/>
  <c r="AA11" i="4"/>
  <c r="AB11" i="4"/>
  <c r="D11" i="4"/>
  <c r="E19" i="3"/>
  <c r="F19" i="3"/>
  <c r="G19" i="3"/>
  <c r="H19" i="3"/>
  <c r="I19" i="3"/>
  <c r="J19" i="3"/>
  <c r="K19" i="3"/>
  <c r="L19" i="3"/>
  <c r="M19" i="3"/>
  <c r="N19" i="3"/>
  <c r="O19" i="3"/>
  <c r="Q19" i="3"/>
  <c r="R19" i="3"/>
  <c r="S19" i="3"/>
  <c r="T19" i="3"/>
  <c r="U19" i="3"/>
  <c r="V19" i="3"/>
  <c r="W19" i="3"/>
  <c r="X19" i="3"/>
  <c r="Y19" i="3"/>
  <c r="Z19" i="3"/>
  <c r="AA19" i="3"/>
  <c r="AB19" i="3"/>
  <c r="D19" i="3"/>
  <c r="W11" i="8"/>
  <c r="Y11" i="8"/>
  <c r="Z11" i="8"/>
  <c r="E11" i="8"/>
  <c r="F11" i="8"/>
  <c r="G11" i="8"/>
  <c r="H11" i="8"/>
  <c r="I11" i="8"/>
  <c r="J11" i="8"/>
  <c r="K11" i="8"/>
  <c r="L11" i="8"/>
  <c r="M11" i="8"/>
  <c r="N11" i="8"/>
  <c r="O11" i="8"/>
  <c r="D11" i="8"/>
  <c r="T8" i="8"/>
  <c r="R8" i="8"/>
  <c r="E11" i="7"/>
  <c r="F11" i="7"/>
  <c r="G11" i="7"/>
  <c r="H11" i="7"/>
  <c r="I11" i="7"/>
  <c r="J11" i="7"/>
  <c r="K11" i="7"/>
  <c r="L11" i="7"/>
  <c r="M11" i="7"/>
  <c r="N11" i="7"/>
  <c r="D11" i="7"/>
  <c r="T8" i="4"/>
  <c r="R8" i="4"/>
  <c r="E11" i="1"/>
  <c r="F11" i="1"/>
  <c r="G11" i="1"/>
  <c r="H11" i="1"/>
  <c r="I11" i="1"/>
  <c r="J11" i="1"/>
  <c r="K11" i="1"/>
  <c r="L11" i="1"/>
  <c r="M11" i="1"/>
  <c r="N11" i="1"/>
  <c r="O11" i="1"/>
  <c r="D11" i="1"/>
  <c r="T8" i="1"/>
  <c r="R8" i="1"/>
  <c r="E19" i="10"/>
  <c r="F19" i="10"/>
  <c r="G19" i="10"/>
  <c r="H19" i="10"/>
  <c r="I19" i="10"/>
  <c r="J19" i="10"/>
  <c r="K19" i="10"/>
  <c r="L19" i="10"/>
  <c r="M19" i="10"/>
  <c r="N19" i="10"/>
  <c r="O19" i="10"/>
  <c r="D19" i="10"/>
  <c r="AB13" i="10"/>
  <c r="K19" i="9"/>
  <c r="N19" i="9"/>
  <c r="O19" i="9"/>
  <c r="AB13" i="9"/>
  <c r="AA13" i="9"/>
  <c r="Z13" i="9"/>
  <c r="Y13" i="9"/>
  <c r="X13" i="9"/>
  <c r="W13" i="9"/>
  <c r="V13" i="9"/>
  <c r="U13" i="9"/>
  <c r="T13" i="9"/>
  <c r="S13" i="9"/>
  <c r="R13" i="9"/>
  <c r="Q13" i="9"/>
  <c r="G19" i="8"/>
  <c r="K19" i="8"/>
  <c r="O19" i="8"/>
  <c r="N19" i="8"/>
  <c r="M19" i="8"/>
  <c r="L19" i="8"/>
  <c r="J19" i="8"/>
  <c r="I19" i="8"/>
  <c r="H19" i="8"/>
  <c r="F19" i="8"/>
  <c r="E19" i="8"/>
  <c r="D19" i="8"/>
  <c r="E19" i="7"/>
  <c r="G19" i="7"/>
  <c r="H19" i="7"/>
  <c r="I19" i="7"/>
  <c r="K19" i="7"/>
  <c r="L19" i="7"/>
  <c r="M19" i="7"/>
  <c r="O19" i="7"/>
  <c r="D19" i="7"/>
  <c r="AA13" i="7"/>
  <c r="Y13" i="7"/>
  <c r="X13" i="7"/>
  <c r="W13" i="7"/>
  <c r="U13" i="7"/>
  <c r="T13" i="7"/>
  <c r="S13" i="7"/>
  <c r="Q13" i="7"/>
  <c r="I19" i="6"/>
  <c r="I18" i="5"/>
  <c r="M18" i="5"/>
  <c r="O18" i="5"/>
  <c r="N18" i="5"/>
  <c r="K18" i="5"/>
  <c r="H18" i="5"/>
  <c r="G18" i="5"/>
  <c r="F18" i="5"/>
  <c r="AA13" i="2"/>
  <c r="Z13" i="2"/>
  <c r="W13" i="2"/>
  <c r="V13" i="2"/>
  <c r="S13" i="2"/>
  <c r="R13" i="2"/>
  <c r="I13" i="1"/>
  <c r="R5" i="9"/>
  <c r="S5" i="9"/>
  <c r="T5" i="9"/>
  <c r="U5" i="9"/>
  <c r="V5" i="9"/>
  <c r="W5" i="9"/>
  <c r="X5" i="9"/>
  <c r="Y5" i="9"/>
  <c r="Z5" i="9"/>
  <c r="AA5" i="9"/>
  <c r="AB5" i="9"/>
  <c r="Q5" i="9"/>
  <c r="D18" i="5" l="1"/>
  <c r="R5" i="7"/>
  <c r="S5" i="7"/>
  <c r="T5" i="7"/>
  <c r="U5" i="7"/>
  <c r="V5" i="7"/>
  <c r="W5" i="7"/>
  <c r="X5" i="7"/>
  <c r="Y5" i="7"/>
  <c r="Z5" i="7"/>
  <c r="AA5" i="7"/>
  <c r="AB5" i="7"/>
  <c r="Q5" i="7"/>
  <c r="R5" i="6"/>
  <c r="S5" i="6"/>
  <c r="T5" i="6"/>
  <c r="U5" i="6"/>
  <c r="V5" i="6"/>
  <c r="W5" i="6"/>
  <c r="X5" i="6"/>
  <c r="Y5" i="6"/>
  <c r="Z5" i="6"/>
  <c r="AA5" i="6"/>
  <c r="AB5" i="6"/>
  <c r="Q5" i="6"/>
  <c r="R15" i="5"/>
  <c r="S15" i="5"/>
  <c r="T15" i="5"/>
  <c r="U15" i="5"/>
  <c r="U18" i="5" s="1"/>
  <c r="V15" i="5"/>
  <c r="V18" i="5" s="1"/>
  <c r="W15" i="5"/>
  <c r="X15" i="5"/>
  <c r="X18" i="5" s="1"/>
  <c r="Y15" i="5"/>
  <c r="Z15" i="5"/>
  <c r="Z18" i="5" s="1"/>
  <c r="AA15" i="5"/>
  <c r="AA18" i="5" s="1"/>
  <c r="AB15" i="5"/>
  <c r="AB18" i="5" s="1"/>
  <c r="Q15" i="5"/>
  <c r="E14" i="5"/>
  <c r="E18" i="5" s="1"/>
  <c r="D14" i="5"/>
  <c r="R5" i="5" l="1"/>
  <c r="S5" i="5"/>
  <c r="T5" i="5"/>
  <c r="U5" i="5"/>
  <c r="V5" i="5"/>
  <c r="W5" i="5"/>
  <c r="X5" i="5"/>
  <c r="Y5" i="5"/>
  <c r="Z5" i="5"/>
  <c r="AA5" i="5"/>
  <c r="AB5" i="5"/>
  <c r="Q5" i="5"/>
  <c r="R5" i="4"/>
  <c r="S5" i="4"/>
  <c r="T5" i="4"/>
  <c r="U5" i="4"/>
  <c r="V5" i="4"/>
  <c r="W5" i="4"/>
  <c r="X5" i="4"/>
  <c r="Y5" i="4"/>
  <c r="Z5" i="4"/>
  <c r="AA5" i="4"/>
  <c r="AB5" i="4"/>
  <c r="Q5" i="4"/>
  <c r="M17" i="9"/>
  <c r="M19" i="9" s="1"/>
  <c r="L17" i="9"/>
  <c r="L19" i="9" s="1"/>
  <c r="J17" i="9"/>
  <c r="J19" i="9" s="1"/>
  <c r="I17" i="9"/>
  <c r="I19" i="9" s="1"/>
  <c r="H17" i="9"/>
  <c r="H19" i="9" s="1"/>
  <c r="G17" i="9"/>
  <c r="G19" i="9" s="1"/>
  <c r="F17" i="9"/>
  <c r="F19" i="9" s="1"/>
  <c r="E17" i="9"/>
  <c r="E19" i="9" s="1"/>
  <c r="D17" i="9"/>
  <c r="D19" i="9" s="1"/>
  <c r="R5" i="2"/>
  <c r="S5" i="2"/>
  <c r="T5" i="2"/>
  <c r="U5" i="2"/>
  <c r="V5" i="2"/>
  <c r="W5" i="2"/>
  <c r="X5" i="2"/>
  <c r="Y5" i="2"/>
  <c r="Z5" i="2"/>
  <c r="AA5" i="2"/>
  <c r="AB5" i="2"/>
  <c r="Q5" i="2"/>
  <c r="J11" i="5" l="1"/>
  <c r="K11" i="5"/>
  <c r="N11" i="5"/>
  <c r="O11" i="5"/>
  <c r="E19" i="4"/>
  <c r="C7" i="11" s="1"/>
  <c r="F19" i="4"/>
  <c r="G19" i="4"/>
  <c r="H19" i="4"/>
  <c r="I19" i="4"/>
  <c r="H7" i="11" s="1"/>
  <c r="J19" i="4"/>
  <c r="G7" i="11" s="1"/>
  <c r="K19" i="4"/>
  <c r="I7" i="11" s="1"/>
  <c r="L19" i="4"/>
  <c r="J7" i="11" s="1"/>
  <c r="M19" i="4"/>
  <c r="N19" i="4"/>
  <c r="L7" i="11" s="1"/>
  <c r="O19" i="4"/>
  <c r="M7" i="11" s="1"/>
  <c r="D19" i="4"/>
  <c r="B7" i="11" s="1"/>
  <c r="S18" i="1"/>
  <c r="T18" i="1"/>
  <c r="U18" i="1"/>
  <c r="V18" i="1"/>
  <c r="W18" i="1"/>
  <c r="X18" i="1"/>
  <c r="Y18" i="1"/>
  <c r="AA18" i="1"/>
  <c r="AB18" i="1"/>
  <c r="E18" i="1"/>
  <c r="F18" i="1"/>
  <c r="G18" i="1"/>
  <c r="H18" i="1"/>
  <c r="I18" i="1"/>
  <c r="J18" i="1"/>
  <c r="K18" i="1"/>
  <c r="L18" i="1"/>
  <c r="M18" i="1"/>
  <c r="N18" i="1"/>
  <c r="O18" i="1"/>
  <c r="D18" i="1"/>
  <c r="K18" i="3"/>
  <c r="N18" i="3"/>
  <c r="O18" i="3"/>
  <c r="E11" i="3"/>
  <c r="F11" i="3"/>
  <c r="G11" i="3"/>
  <c r="H11" i="3"/>
  <c r="I11" i="3"/>
  <c r="J11" i="3"/>
  <c r="K11" i="3"/>
  <c r="I6" i="11" s="1"/>
  <c r="L11" i="3"/>
  <c r="M11" i="3"/>
  <c r="N11" i="3"/>
  <c r="L6" i="11" s="1"/>
  <c r="O11" i="3"/>
  <c r="D11" i="3"/>
  <c r="E19" i="2"/>
  <c r="F19" i="2"/>
  <c r="G19" i="2"/>
  <c r="H19" i="2"/>
  <c r="I19" i="2"/>
  <c r="J19" i="2"/>
  <c r="K19" i="2"/>
  <c r="L19" i="2"/>
  <c r="M19" i="2"/>
  <c r="N19" i="2"/>
  <c r="O19" i="2"/>
  <c r="D19" i="2"/>
  <c r="R11" i="2"/>
  <c r="S11" i="2"/>
  <c r="T11" i="2"/>
  <c r="U11" i="2"/>
  <c r="V11" i="2"/>
  <c r="W11" i="2"/>
  <c r="X11" i="2"/>
  <c r="Y11" i="2"/>
  <c r="Z11" i="2"/>
  <c r="AA11" i="2"/>
  <c r="AB11" i="2"/>
  <c r="Q11" i="2"/>
  <c r="E11" i="2"/>
  <c r="F11" i="2"/>
  <c r="F20" i="2" s="1"/>
  <c r="G11" i="2"/>
  <c r="G20" i="2" s="1"/>
  <c r="H11" i="2"/>
  <c r="H20" i="2" s="1"/>
  <c r="I11" i="2"/>
  <c r="I20" i="2" s="1"/>
  <c r="H5" i="11" s="1"/>
  <c r="J11" i="2"/>
  <c r="J20" i="2" s="1"/>
  <c r="G5" i="11" s="1"/>
  <c r="K11" i="2"/>
  <c r="K20" i="2" s="1"/>
  <c r="I5" i="11" s="1"/>
  <c r="L11" i="2"/>
  <c r="L20" i="2" s="1"/>
  <c r="J5" i="11" s="1"/>
  <c r="M11" i="2"/>
  <c r="M20" i="2" s="1"/>
  <c r="K5" i="11" s="1"/>
  <c r="N11" i="2"/>
  <c r="N20" i="2" s="1"/>
  <c r="L5" i="11" s="1"/>
  <c r="O11" i="2"/>
  <c r="O20" i="2" s="1"/>
  <c r="M5" i="11" s="1"/>
  <c r="D11" i="2"/>
  <c r="D20" i="2" s="1"/>
  <c r="B5" i="11" s="1"/>
  <c r="R19" i="10"/>
  <c r="S19" i="10"/>
  <c r="T19" i="10"/>
  <c r="U19" i="10"/>
  <c r="V19" i="10"/>
  <c r="W19" i="10"/>
  <c r="X19" i="10"/>
  <c r="Y19" i="10"/>
  <c r="Z19" i="10"/>
  <c r="AA19" i="10"/>
  <c r="AB19" i="10"/>
  <c r="Q19" i="10"/>
  <c r="E20" i="2" l="1"/>
  <c r="C5" i="11" s="1"/>
  <c r="M6" i="11"/>
  <c r="O19" i="5"/>
  <c r="M8" i="11" s="1"/>
  <c r="N19" i="5"/>
  <c r="L8" i="11" s="1"/>
  <c r="K19" i="5"/>
  <c r="I8" i="11" s="1"/>
  <c r="AB5" i="10"/>
  <c r="AA5" i="10"/>
  <c r="Z5" i="10"/>
  <c r="Y5" i="10"/>
  <c r="X5" i="10"/>
  <c r="W5" i="10"/>
  <c r="V5" i="10"/>
  <c r="U5" i="10"/>
  <c r="T5" i="10"/>
  <c r="S5" i="10"/>
  <c r="R5" i="10"/>
  <c r="Q5" i="10"/>
  <c r="R15" i="9" l="1"/>
  <c r="R19" i="9" s="1"/>
  <c r="S15" i="9"/>
  <c r="S19" i="9" s="1"/>
  <c r="T15" i="9"/>
  <c r="T19" i="9" s="1"/>
  <c r="U15" i="9"/>
  <c r="U19" i="9" s="1"/>
  <c r="V15" i="9"/>
  <c r="V19" i="9" s="1"/>
  <c r="W15" i="9"/>
  <c r="W19" i="9" s="1"/>
  <c r="X15" i="9"/>
  <c r="X19" i="9" s="1"/>
  <c r="Y15" i="9"/>
  <c r="Y19" i="9" s="1"/>
  <c r="Z15" i="9"/>
  <c r="Z19" i="9" s="1"/>
  <c r="AA15" i="9"/>
  <c r="AA19" i="9" s="1"/>
  <c r="AB15" i="9"/>
  <c r="AB19" i="9" s="1"/>
  <c r="Q15" i="9"/>
  <c r="Q19" i="9" s="1"/>
  <c r="AB9" i="9"/>
  <c r="AA9" i="9"/>
  <c r="Z9" i="9"/>
  <c r="Y9" i="9"/>
  <c r="X9" i="9"/>
  <c r="W9" i="9"/>
  <c r="V9" i="9"/>
  <c r="U9" i="9"/>
  <c r="T9" i="9"/>
  <c r="S9" i="9"/>
  <c r="R9" i="9"/>
  <c r="Q9" i="9"/>
  <c r="AB17" i="8"/>
  <c r="AB19" i="8" s="1"/>
  <c r="AA17" i="8"/>
  <c r="AA19" i="8" s="1"/>
  <c r="Z19" i="8"/>
  <c r="Y19" i="8"/>
  <c r="X19" i="8"/>
  <c r="W19" i="8"/>
  <c r="V19" i="8"/>
  <c r="U19" i="8"/>
  <c r="T19" i="8"/>
  <c r="S19" i="8"/>
  <c r="R19" i="8"/>
  <c r="Q19" i="8"/>
  <c r="AB5" i="8"/>
  <c r="AB11" i="8" s="1"/>
  <c r="AA5" i="8"/>
  <c r="AA11" i="8" s="1"/>
  <c r="X5" i="8"/>
  <c r="X11" i="8" s="1"/>
  <c r="V5" i="8"/>
  <c r="V11" i="8" s="1"/>
  <c r="U5" i="8"/>
  <c r="U11" i="8" s="1"/>
  <c r="T5" i="8"/>
  <c r="T11" i="8" s="1"/>
  <c r="S5" i="8"/>
  <c r="S11" i="8" s="1"/>
  <c r="R5" i="8"/>
  <c r="R11" i="8" s="1"/>
  <c r="Q5" i="8"/>
  <c r="Q11" i="8" s="1"/>
  <c r="AB16" i="7"/>
  <c r="AA16" i="7"/>
  <c r="Z16" i="7"/>
  <c r="Y16" i="7"/>
  <c r="X16" i="7"/>
  <c r="W16" i="7"/>
  <c r="V16" i="7"/>
  <c r="U16" i="7"/>
  <c r="T16" i="7"/>
  <c r="S16" i="7"/>
  <c r="R16" i="7"/>
  <c r="Q16" i="7"/>
  <c r="S19" i="7"/>
  <c r="T19" i="7"/>
  <c r="U15" i="7"/>
  <c r="U19" i="7" s="1"/>
  <c r="V15" i="7"/>
  <c r="W19" i="7"/>
  <c r="X19" i="7"/>
  <c r="Y19" i="7"/>
  <c r="AA19" i="7"/>
  <c r="AB19" i="7"/>
  <c r="Q19" i="7"/>
  <c r="AB8" i="7"/>
  <c r="AA8" i="7"/>
  <c r="Z8" i="7"/>
  <c r="Y8" i="7"/>
  <c r="X8" i="7"/>
  <c r="W8" i="7"/>
  <c r="V8" i="7"/>
  <c r="U8" i="7"/>
  <c r="T8" i="7"/>
  <c r="S8" i="7"/>
  <c r="R8" i="7"/>
  <c r="Q8" i="7"/>
  <c r="Z19" i="7" l="1"/>
  <c r="V19" i="7"/>
  <c r="R19" i="7"/>
  <c r="O16" i="6"/>
  <c r="O19" i="6" s="1"/>
  <c r="N16" i="6"/>
  <c r="N19" i="6" s="1"/>
  <c r="M16" i="6"/>
  <c r="M19" i="6" s="1"/>
  <c r="L16" i="6"/>
  <c r="L19" i="6" s="1"/>
  <c r="K16" i="6"/>
  <c r="K19" i="6" s="1"/>
  <c r="J16" i="6"/>
  <c r="J19" i="6" s="1"/>
  <c r="H16" i="6"/>
  <c r="H19" i="6" s="1"/>
  <c r="G16" i="6"/>
  <c r="G19" i="6" s="1"/>
  <c r="F16" i="6"/>
  <c r="F19" i="6" s="1"/>
  <c r="E16" i="6"/>
  <c r="E19" i="6" s="1"/>
  <c r="D16" i="6"/>
  <c r="D19" i="6" s="1"/>
  <c r="AB15" i="6"/>
  <c r="AB19" i="6" s="1"/>
  <c r="AA15" i="6"/>
  <c r="AA19" i="6" s="1"/>
  <c r="Z15" i="6"/>
  <c r="Z19" i="6" s="1"/>
  <c r="Y15" i="6"/>
  <c r="Y19" i="6" s="1"/>
  <c r="X15" i="6"/>
  <c r="X19" i="6" s="1"/>
  <c r="W15" i="6"/>
  <c r="W19" i="6" s="1"/>
  <c r="V15" i="6"/>
  <c r="V19" i="6" s="1"/>
  <c r="U15" i="6"/>
  <c r="U19" i="6" s="1"/>
  <c r="T15" i="6"/>
  <c r="T19" i="6" s="1"/>
  <c r="S15" i="6"/>
  <c r="S19" i="6" s="1"/>
  <c r="R15" i="6"/>
  <c r="R19" i="6" s="1"/>
  <c r="Q15" i="6"/>
  <c r="Q19" i="6" s="1"/>
  <c r="O11" i="10"/>
  <c r="O20" i="10" s="1"/>
  <c r="M13" i="11" s="1"/>
  <c r="N11" i="10"/>
  <c r="N20" i="10" s="1"/>
  <c r="L13" i="11" s="1"/>
  <c r="M11" i="10"/>
  <c r="M20" i="10" s="1"/>
  <c r="K13" i="11" s="1"/>
  <c r="L11" i="10"/>
  <c r="L20" i="10" s="1"/>
  <c r="J13" i="11" s="1"/>
  <c r="K11" i="10"/>
  <c r="K20" i="10" s="1"/>
  <c r="I13" i="11" s="1"/>
  <c r="J11" i="10"/>
  <c r="J20" i="10" s="1"/>
  <c r="G13" i="11" s="1"/>
  <c r="I11" i="10"/>
  <c r="I20" i="10" s="1"/>
  <c r="H13" i="11" s="1"/>
  <c r="H11" i="10"/>
  <c r="H20" i="10" s="1"/>
  <c r="G11" i="10"/>
  <c r="G20" i="10" s="1"/>
  <c r="F11" i="10"/>
  <c r="F20" i="10" s="1"/>
  <c r="E11" i="10"/>
  <c r="E20" i="10" s="1"/>
  <c r="C13" i="11" s="1"/>
  <c r="D11" i="10"/>
  <c r="D20" i="10" s="1"/>
  <c r="B13" i="11" s="1"/>
  <c r="AB11" i="10"/>
  <c r="AB20" i="10" s="1"/>
  <c r="Z13" i="11" s="1"/>
  <c r="AA11" i="10"/>
  <c r="AA20" i="10" s="1"/>
  <c r="Y13" i="11" s="1"/>
  <c r="Z11" i="10"/>
  <c r="Z20" i="10" s="1"/>
  <c r="X13" i="11" s="1"/>
  <c r="Y11" i="10"/>
  <c r="Y20" i="10" s="1"/>
  <c r="W13" i="11" s="1"/>
  <c r="X11" i="10"/>
  <c r="X20" i="10" s="1"/>
  <c r="V13" i="11" s="1"/>
  <c r="W11" i="10"/>
  <c r="W20" i="10" s="1"/>
  <c r="T13" i="11" s="1"/>
  <c r="V11" i="10"/>
  <c r="V20" i="10" s="1"/>
  <c r="U13" i="11" s="1"/>
  <c r="U11" i="10"/>
  <c r="U20" i="10" s="1"/>
  <c r="T11" i="10"/>
  <c r="T20" i="10" s="1"/>
  <c r="R13" i="11" s="1"/>
  <c r="S11" i="10"/>
  <c r="S20" i="10" s="1"/>
  <c r="Q13" i="11" s="1"/>
  <c r="R11" i="10"/>
  <c r="R20" i="10" s="1"/>
  <c r="P13" i="11" s="1"/>
  <c r="Q11" i="10"/>
  <c r="Q20" i="10" s="1"/>
  <c r="O13" i="11" s="1"/>
  <c r="O11" i="9"/>
  <c r="O20" i="9" s="1"/>
  <c r="M12" i="11" s="1"/>
  <c r="N11" i="9"/>
  <c r="N20" i="9" s="1"/>
  <c r="L12" i="11" s="1"/>
  <c r="M11" i="9"/>
  <c r="M20" i="9" s="1"/>
  <c r="K12" i="11" s="1"/>
  <c r="L11" i="9"/>
  <c r="L20" i="9" s="1"/>
  <c r="J12" i="11" s="1"/>
  <c r="K11" i="9"/>
  <c r="K20" i="9" s="1"/>
  <c r="I12" i="11" s="1"/>
  <c r="J11" i="9"/>
  <c r="J20" i="9" s="1"/>
  <c r="G12" i="11" s="1"/>
  <c r="I11" i="9"/>
  <c r="I20" i="9" s="1"/>
  <c r="H12" i="11" s="1"/>
  <c r="H11" i="9"/>
  <c r="H20" i="9" s="1"/>
  <c r="G11" i="9"/>
  <c r="G20" i="9" s="1"/>
  <c r="F11" i="9"/>
  <c r="F20" i="9" s="1"/>
  <c r="E11" i="9"/>
  <c r="E20" i="9" s="1"/>
  <c r="C12" i="11" s="1"/>
  <c r="D11" i="9"/>
  <c r="D20" i="9" s="1"/>
  <c r="B12" i="11" s="1"/>
  <c r="AB11" i="9"/>
  <c r="AB20" i="9" s="1"/>
  <c r="Z12" i="11" s="1"/>
  <c r="AA11" i="9"/>
  <c r="AA20" i="9" s="1"/>
  <c r="Y12" i="11" s="1"/>
  <c r="Z11" i="9"/>
  <c r="Z20" i="9" s="1"/>
  <c r="X12" i="11" s="1"/>
  <c r="Y11" i="9"/>
  <c r="Y20" i="9" s="1"/>
  <c r="W12" i="11" s="1"/>
  <c r="X11" i="9"/>
  <c r="X20" i="9" s="1"/>
  <c r="V12" i="11" s="1"/>
  <c r="W11" i="9"/>
  <c r="W20" i="9" s="1"/>
  <c r="T12" i="11" s="1"/>
  <c r="V11" i="9"/>
  <c r="V20" i="9" s="1"/>
  <c r="U12" i="11" s="1"/>
  <c r="U11" i="9"/>
  <c r="U20" i="9" s="1"/>
  <c r="T11" i="9"/>
  <c r="T20" i="9" s="1"/>
  <c r="R12" i="11" s="1"/>
  <c r="S11" i="9"/>
  <c r="S20" i="9" s="1"/>
  <c r="Q12" i="11" s="1"/>
  <c r="R11" i="9"/>
  <c r="R20" i="9" s="1"/>
  <c r="P12" i="11" s="1"/>
  <c r="Q11" i="9"/>
  <c r="Q20" i="9" s="1"/>
  <c r="O12" i="11" s="1"/>
  <c r="D20" i="8"/>
  <c r="B11" i="11" s="1"/>
  <c r="AB20" i="8"/>
  <c r="Z11" i="11" s="1"/>
  <c r="AA20" i="8"/>
  <c r="Y11" i="11" s="1"/>
  <c r="O11" i="7"/>
  <c r="O20" i="7" s="1"/>
  <c r="M10" i="11" s="1"/>
  <c r="N20" i="7"/>
  <c r="L10" i="11" s="1"/>
  <c r="M20" i="7"/>
  <c r="K10" i="11" s="1"/>
  <c r="L20" i="7"/>
  <c r="J10" i="11" s="1"/>
  <c r="K20" i="7"/>
  <c r="I10" i="11" s="1"/>
  <c r="J20" i="7"/>
  <c r="G10" i="11" s="1"/>
  <c r="I20" i="7"/>
  <c r="H10" i="11" s="1"/>
  <c r="H20" i="7"/>
  <c r="G20" i="7"/>
  <c r="F20" i="7"/>
  <c r="E20" i="7"/>
  <c r="C10" i="11" s="1"/>
  <c r="D20" i="7"/>
  <c r="B10" i="11" s="1"/>
  <c r="AB11" i="7"/>
  <c r="AB20" i="7" s="1"/>
  <c r="Z10" i="11" s="1"/>
  <c r="AA11" i="7"/>
  <c r="AA20" i="7" s="1"/>
  <c r="Y10" i="11" s="1"/>
  <c r="Z11" i="7"/>
  <c r="Y11" i="7"/>
  <c r="Y20" i="7" s="1"/>
  <c r="W10" i="11" s="1"/>
  <c r="X11" i="7"/>
  <c r="X20" i="7" s="1"/>
  <c r="V10" i="11" s="1"/>
  <c r="W11" i="7"/>
  <c r="W20" i="7" s="1"/>
  <c r="T10" i="11" s="1"/>
  <c r="V11" i="7"/>
  <c r="U11" i="7"/>
  <c r="U20" i="7" s="1"/>
  <c r="T11" i="7"/>
  <c r="T20" i="7" s="1"/>
  <c r="R10" i="11" s="1"/>
  <c r="S11" i="7"/>
  <c r="S20" i="7" s="1"/>
  <c r="Q10" i="11" s="1"/>
  <c r="R11" i="7"/>
  <c r="Q11" i="7"/>
  <c r="Q20" i="7" s="1"/>
  <c r="O10" i="11" s="1"/>
  <c r="O11" i="6"/>
  <c r="N11" i="6"/>
  <c r="M11" i="6"/>
  <c r="L11" i="6"/>
  <c r="K11" i="6"/>
  <c r="J11" i="6"/>
  <c r="I11" i="6"/>
  <c r="I20" i="6" s="1"/>
  <c r="H9" i="11" s="1"/>
  <c r="H11" i="6"/>
  <c r="G11" i="6"/>
  <c r="F11" i="6"/>
  <c r="E11" i="6"/>
  <c r="E20" i="6" s="1"/>
  <c r="D11" i="6"/>
  <c r="D20" i="6" s="1"/>
  <c r="B9" i="11" s="1"/>
  <c r="AB11" i="6"/>
  <c r="AB20" i="6" s="1"/>
  <c r="Z9" i="11" s="1"/>
  <c r="AA11" i="6"/>
  <c r="Z11" i="6"/>
  <c r="Y11" i="6"/>
  <c r="X11" i="6"/>
  <c r="W11" i="6"/>
  <c r="V11" i="6"/>
  <c r="U11" i="6"/>
  <c r="T11" i="6"/>
  <c r="S11" i="6"/>
  <c r="R11" i="6"/>
  <c r="R20" i="6" s="1"/>
  <c r="P9" i="11" s="1"/>
  <c r="Q11" i="6"/>
  <c r="Q20" i="6" s="1"/>
  <c r="O9" i="11" s="1"/>
  <c r="V20" i="7" l="1"/>
  <c r="U10" i="11" s="1"/>
  <c r="Z20" i="7"/>
  <c r="X10" i="11" s="1"/>
  <c r="R20" i="7"/>
  <c r="P10" i="11" s="1"/>
  <c r="Z20" i="6"/>
  <c r="X9" i="11" s="1"/>
  <c r="M20" i="6"/>
  <c r="K9" i="11" s="1"/>
  <c r="Y20" i="6"/>
  <c r="W9" i="11" s="1"/>
  <c r="X20" i="6"/>
  <c r="V9" i="11" s="1"/>
  <c r="V20" i="6"/>
  <c r="U9" i="11" s="1"/>
  <c r="U20" i="6"/>
  <c r="H20" i="6"/>
  <c r="G20" i="6"/>
  <c r="T20" i="6"/>
  <c r="R9" i="11" s="1"/>
  <c r="S20" i="6"/>
  <c r="Q9" i="11" s="1"/>
  <c r="W20" i="6"/>
  <c r="T9" i="11" s="1"/>
  <c r="AA20" i="6"/>
  <c r="Y9" i="11" s="1"/>
  <c r="F20" i="6"/>
  <c r="K20" i="6"/>
  <c r="I9" i="11" s="1"/>
  <c r="O20" i="6"/>
  <c r="M9" i="11" s="1"/>
  <c r="R20" i="8"/>
  <c r="P11" i="11" s="1"/>
  <c r="T20" i="8"/>
  <c r="R11" i="11" s="1"/>
  <c r="X20" i="8"/>
  <c r="V11" i="11" s="1"/>
  <c r="Z20" i="8"/>
  <c r="X11" i="11" s="1"/>
  <c r="O20" i="8"/>
  <c r="M11" i="11" s="1"/>
  <c r="Q20" i="8"/>
  <c r="O11" i="11" s="1"/>
  <c r="S20" i="8"/>
  <c r="Q11" i="11" s="1"/>
  <c r="U20" i="8"/>
  <c r="W20" i="8"/>
  <c r="T11" i="11" s="1"/>
  <c r="Y20" i="8"/>
  <c r="W11" i="11" s="1"/>
  <c r="N20" i="8"/>
  <c r="L11" i="11" s="1"/>
  <c r="J20" i="6"/>
  <c r="G9" i="11" s="1"/>
  <c r="L20" i="6"/>
  <c r="J9" i="11" s="1"/>
  <c r="N20" i="6"/>
  <c r="L9" i="11" s="1"/>
  <c r="M20" i="8"/>
  <c r="K11" i="11" s="1"/>
  <c r="L20" i="8"/>
  <c r="J11" i="11" s="1"/>
  <c r="K20" i="8"/>
  <c r="I11" i="11" s="1"/>
  <c r="J20" i="8"/>
  <c r="G11" i="11" s="1"/>
  <c r="V20" i="8"/>
  <c r="U11" i="11" s="1"/>
  <c r="I20" i="8"/>
  <c r="H11" i="11" s="1"/>
  <c r="H20" i="8"/>
  <c r="G20" i="8"/>
  <c r="F20" i="8"/>
  <c r="E20" i="8"/>
  <c r="C11" i="11" s="1"/>
  <c r="R15" i="3"/>
  <c r="S15" i="3"/>
  <c r="T15" i="3"/>
  <c r="U15" i="3"/>
  <c r="V15" i="3"/>
  <c r="W15" i="3"/>
  <c r="X15" i="3"/>
  <c r="Y15" i="3"/>
  <c r="Z15" i="3"/>
  <c r="AA15" i="3"/>
  <c r="AB15" i="3"/>
  <c r="Q15" i="3"/>
  <c r="R14" i="5" l="1"/>
  <c r="R18" i="5" s="1"/>
  <c r="S14" i="5"/>
  <c r="S18" i="5" s="1"/>
  <c r="T14" i="5"/>
  <c r="T18" i="5" s="1"/>
  <c r="Q14" i="5"/>
  <c r="Q18" i="5" s="1"/>
  <c r="AB8" i="5"/>
  <c r="AA8" i="5"/>
  <c r="Z8" i="5"/>
  <c r="Y8" i="5"/>
  <c r="X8" i="5"/>
  <c r="W8" i="5"/>
  <c r="V8" i="5"/>
  <c r="U8" i="5"/>
  <c r="T8" i="5"/>
  <c r="S8" i="5"/>
  <c r="R8" i="5"/>
  <c r="Q8" i="5"/>
  <c r="R6" i="5"/>
  <c r="S6" i="5"/>
  <c r="S11" i="5" s="1"/>
  <c r="S19" i="5" s="1"/>
  <c r="Q8" i="11" s="1"/>
  <c r="T6" i="5"/>
  <c r="T11" i="5" s="1"/>
  <c r="T19" i="5" s="1"/>
  <c r="U6" i="5"/>
  <c r="U11" i="5" s="1"/>
  <c r="U19" i="5" s="1"/>
  <c r="V6" i="5"/>
  <c r="V11" i="5" s="1"/>
  <c r="V19" i="5" s="1"/>
  <c r="U8" i="11" s="1"/>
  <c r="W6" i="5"/>
  <c r="W11" i="5" s="1"/>
  <c r="X6" i="5"/>
  <c r="X11" i="5" s="1"/>
  <c r="X19" i="5" s="1"/>
  <c r="V8" i="11" s="1"/>
  <c r="Y6" i="5"/>
  <c r="Y11" i="5" s="1"/>
  <c r="Z6" i="5"/>
  <c r="Z11" i="5" s="1"/>
  <c r="Z19" i="5" s="1"/>
  <c r="AA6" i="5"/>
  <c r="AA11" i="5" s="1"/>
  <c r="AA19" i="5" s="1"/>
  <c r="Y8" i="11" s="1"/>
  <c r="AB6" i="5"/>
  <c r="AB11" i="5" s="1"/>
  <c r="AB19" i="5" s="1"/>
  <c r="Z8" i="11" s="1"/>
  <c r="Q6" i="5"/>
  <c r="Q11" i="5" s="1"/>
  <c r="R16" i="4"/>
  <c r="S16" i="4"/>
  <c r="T16" i="4"/>
  <c r="U16" i="4"/>
  <c r="V16" i="4"/>
  <c r="W16" i="4"/>
  <c r="X16" i="4"/>
  <c r="Y16" i="4"/>
  <c r="Z16" i="4"/>
  <c r="AA16" i="4"/>
  <c r="AB16" i="4"/>
  <c r="Q16" i="4"/>
  <c r="R15" i="4"/>
  <c r="S15" i="4"/>
  <c r="T15" i="4"/>
  <c r="U15" i="4"/>
  <c r="V15" i="4"/>
  <c r="W15" i="4"/>
  <c r="X15" i="4"/>
  <c r="Y15" i="4"/>
  <c r="Z15" i="4"/>
  <c r="AA15" i="4"/>
  <c r="AB15" i="4"/>
  <c r="Q15" i="4"/>
  <c r="R14" i="4"/>
  <c r="S14" i="4"/>
  <c r="T14" i="4"/>
  <c r="U14" i="4"/>
  <c r="V14" i="4"/>
  <c r="W14" i="4"/>
  <c r="X14" i="4"/>
  <c r="Y14" i="4"/>
  <c r="Z14" i="4"/>
  <c r="AA14" i="4"/>
  <c r="AB14" i="4"/>
  <c r="Q14" i="4"/>
  <c r="R6" i="4"/>
  <c r="R19" i="4" s="1"/>
  <c r="S6" i="4"/>
  <c r="S19" i="4" s="1"/>
  <c r="Q7" i="11" s="1"/>
  <c r="T6" i="4"/>
  <c r="T19" i="4" s="1"/>
  <c r="U6" i="4"/>
  <c r="U19" i="4" s="1"/>
  <c r="V6" i="4"/>
  <c r="V19" i="4" s="1"/>
  <c r="U7" i="11" s="1"/>
  <c r="W6" i="4"/>
  <c r="W19" i="4" s="1"/>
  <c r="T7" i="11" s="1"/>
  <c r="X6" i="4"/>
  <c r="X19" i="4" s="1"/>
  <c r="V7" i="11" s="1"/>
  <c r="Y6" i="4"/>
  <c r="Y19" i="4" s="1"/>
  <c r="W7" i="11" s="1"/>
  <c r="Z6" i="4"/>
  <c r="Z19" i="4" s="1"/>
  <c r="AA6" i="4"/>
  <c r="AA19" i="4" s="1"/>
  <c r="Y7" i="11" s="1"/>
  <c r="AB6" i="4"/>
  <c r="AB19" i="4" s="1"/>
  <c r="Z7" i="11" s="1"/>
  <c r="Q6" i="4"/>
  <c r="Q19" i="4" s="1"/>
  <c r="R14" i="3"/>
  <c r="R18" i="3" s="1"/>
  <c r="S14" i="3"/>
  <c r="S18" i="3" s="1"/>
  <c r="T14" i="3"/>
  <c r="T18" i="3" s="1"/>
  <c r="U14" i="3"/>
  <c r="U18" i="3" s="1"/>
  <c r="V14" i="3"/>
  <c r="V18" i="3" s="1"/>
  <c r="W14" i="3"/>
  <c r="W18" i="3" s="1"/>
  <c r="X14" i="3"/>
  <c r="X18" i="3" s="1"/>
  <c r="Y14" i="3"/>
  <c r="Y18" i="3" s="1"/>
  <c r="Z14" i="3"/>
  <c r="Z18" i="3" s="1"/>
  <c r="AA14" i="3"/>
  <c r="AA18" i="3" s="1"/>
  <c r="AB14" i="3"/>
  <c r="AB18" i="3" s="1"/>
  <c r="Q14" i="3"/>
  <c r="Q18" i="3" s="1"/>
  <c r="R8" i="3"/>
  <c r="S8" i="3"/>
  <c r="T8" i="3"/>
  <c r="U8" i="3"/>
  <c r="V8" i="3"/>
  <c r="W8" i="3"/>
  <c r="X8" i="3"/>
  <c r="Y8" i="3"/>
  <c r="Z8" i="3"/>
  <c r="AA8" i="3"/>
  <c r="AB8" i="3"/>
  <c r="Q8" i="3"/>
  <c r="R6" i="3"/>
  <c r="R11" i="3" s="1"/>
  <c r="S6" i="3"/>
  <c r="S11" i="3" s="1"/>
  <c r="Q6" i="11" s="1"/>
  <c r="T6" i="3"/>
  <c r="T11" i="3" s="1"/>
  <c r="U6" i="3"/>
  <c r="U11" i="3" s="1"/>
  <c r="V6" i="3"/>
  <c r="V11" i="3" s="1"/>
  <c r="U6" i="11" s="1"/>
  <c r="W6" i="3"/>
  <c r="W11" i="3" s="1"/>
  <c r="T6" i="11" s="1"/>
  <c r="X6" i="3"/>
  <c r="X11" i="3" s="1"/>
  <c r="V6" i="11" s="1"/>
  <c r="Y6" i="3"/>
  <c r="Y11" i="3" s="1"/>
  <c r="W6" i="11" s="1"/>
  <c r="Z6" i="3"/>
  <c r="Z11" i="3" s="1"/>
  <c r="AA6" i="3"/>
  <c r="AA11" i="3" s="1"/>
  <c r="Y6" i="11" s="1"/>
  <c r="AB6" i="3"/>
  <c r="AB11" i="3" s="1"/>
  <c r="Z6" i="11" s="1"/>
  <c r="Q6" i="3"/>
  <c r="Q11" i="3" s="1"/>
  <c r="R17" i="2"/>
  <c r="R19" i="2" s="1"/>
  <c r="R20" i="2" s="1"/>
  <c r="S17" i="2"/>
  <c r="S19" i="2" s="1"/>
  <c r="S20" i="2" s="1"/>
  <c r="T17" i="2"/>
  <c r="T19" i="2" s="1"/>
  <c r="T20" i="2" s="1"/>
  <c r="U17" i="2"/>
  <c r="U19" i="2" s="1"/>
  <c r="U20" i="2" s="1"/>
  <c r="V17" i="2"/>
  <c r="V19" i="2" s="1"/>
  <c r="V20" i="2" s="1"/>
  <c r="U5" i="11" s="1"/>
  <c r="W17" i="2"/>
  <c r="W19" i="2" s="1"/>
  <c r="W20" i="2" s="1"/>
  <c r="T5" i="11" s="1"/>
  <c r="X17" i="2"/>
  <c r="X19" i="2" s="1"/>
  <c r="X20" i="2" s="1"/>
  <c r="V5" i="11" s="1"/>
  <c r="Y17" i="2"/>
  <c r="Y19" i="2" s="1"/>
  <c r="Y20" i="2" s="1"/>
  <c r="W5" i="11" s="1"/>
  <c r="Z17" i="2"/>
  <c r="Z19" i="2" s="1"/>
  <c r="Z20" i="2" s="1"/>
  <c r="AA17" i="2"/>
  <c r="AA19" i="2" s="1"/>
  <c r="AA20" i="2" s="1"/>
  <c r="Y5" i="11" s="1"/>
  <c r="AB17" i="2"/>
  <c r="AB19" i="2" s="1"/>
  <c r="AB20" i="2" s="1"/>
  <c r="Z5" i="11" s="1"/>
  <c r="Q17" i="2"/>
  <c r="Q19" i="2" s="1"/>
  <c r="Q20" i="2" s="1"/>
  <c r="R11" i="5" l="1"/>
  <c r="Q19" i="5"/>
  <c r="R19" i="5"/>
  <c r="J19" i="1"/>
  <c r="G4" i="11" s="1"/>
  <c r="N19" i="1"/>
  <c r="L4" i="11" s="1"/>
  <c r="L14" i="11" s="1"/>
  <c r="O19" i="1"/>
  <c r="M4" i="11" s="1"/>
  <c r="M14" i="11" s="1"/>
  <c r="P19" i="1"/>
  <c r="X11" i="1"/>
  <c r="X19" i="1" s="1"/>
  <c r="V4" i="11" s="1"/>
  <c r="V14" i="11" s="1"/>
  <c r="AA11" i="1"/>
  <c r="AA19" i="1" s="1"/>
  <c r="Y4" i="11" s="1"/>
  <c r="Y14" i="11" s="1"/>
  <c r="AB11" i="1"/>
  <c r="AB19" i="1" s="1"/>
  <c r="Z4" i="11" s="1"/>
  <c r="Z14" i="11" s="1"/>
  <c r="M11" i="5" l="1"/>
  <c r="M19" i="5" s="1"/>
  <c r="K8" i="11" s="1"/>
  <c r="L11" i="5"/>
  <c r="I11" i="5"/>
  <c r="I19" i="5" s="1"/>
  <c r="H8" i="11" s="1"/>
  <c r="H11" i="5"/>
  <c r="H19" i="5" s="1"/>
  <c r="G11" i="5"/>
  <c r="G19" i="5" s="1"/>
  <c r="F11" i="5"/>
  <c r="F19" i="5" s="1"/>
  <c r="E11" i="5"/>
  <c r="E19" i="5" s="1"/>
  <c r="C8" i="11" s="1"/>
  <c r="D11" i="5"/>
  <c r="D19" i="5" s="1"/>
  <c r="B8" i="11" s="1"/>
  <c r="Y14" i="5"/>
  <c r="W14" i="5"/>
  <c r="W18" i="5" l="1"/>
  <c r="W19" i="5" s="1"/>
  <c r="T8" i="11" s="1"/>
  <c r="Y18" i="5"/>
  <c r="Y19" i="5" s="1"/>
  <c r="W8" i="11" s="1"/>
  <c r="M16" i="3"/>
  <c r="M18" i="3" s="1"/>
  <c r="K6" i="11" s="1"/>
  <c r="L16" i="3"/>
  <c r="L18" i="3" s="1"/>
  <c r="J6" i="11" s="1"/>
  <c r="J16" i="3"/>
  <c r="J18" i="3" s="1"/>
  <c r="G6" i="11" s="1"/>
  <c r="I16" i="3"/>
  <c r="I18" i="3" s="1"/>
  <c r="H6" i="11" s="1"/>
  <c r="H16" i="3"/>
  <c r="H18" i="3" s="1"/>
  <c r="G16" i="3"/>
  <c r="G18" i="3" s="1"/>
  <c r="F16" i="3"/>
  <c r="F18" i="3" s="1"/>
  <c r="E16" i="3"/>
  <c r="E18" i="3" s="1"/>
  <c r="C6" i="11" s="1"/>
  <c r="D16" i="3"/>
  <c r="D18" i="3" s="1"/>
  <c r="B6" i="11" s="1"/>
  <c r="Z16" i="1" l="1"/>
  <c r="Z18" i="1" s="1"/>
  <c r="R16" i="1"/>
  <c r="R18" i="1" s="1"/>
  <c r="Q16" i="1"/>
  <c r="Q18" i="1" s="1"/>
  <c r="Z5" i="1"/>
  <c r="Z11" i="1" s="1"/>
  <c r="Z19" i="1" s="1"/>
  <c r="X4" i="11" s="1"/>
  <c r="Y5" i="1"/>
  <c r="W5" i="1"/>
  <c r="W11" i="1" s="1"/>
  <c r="W19" i="1" s="1"/>
  <c r="T4" i="11" s="1"/>
  <c r="V5" i="1"/>
  <c r="U5" i="1"/>
  <c r="T5" i="1"/>
  <c r="S5" i="1"/>
  <c r="R5" i="1"/>
  <c r="Q5" i="1"/>
  <c r="J14" i="5" l="1"/>
  <c r="L14" i="5"/>
  <c r="L18" i="5" l="1"/>
  <c r="L19" i="5" s="1"/>
  <c r="J8" i="11" s="1"/>
  <c r="J18" i="5"/>
  <c r="J19" i="5" s="1"/>
  <c r="G8" i="11" s="1"/>
  <c r="Y11" i="1"/>
  <c r="Y19" i="1" s="1"/>
  <c r="W4" i="11" s="1"/>
  <c r="V11" i="1"/>
  <c r="V19" i="1" s="1"/>
  <c r="U4" i="11" s="1"/>
  <c r="U11" i="1"/>
  <c r="U19" i="1" s="1"/>
  <c r="T11" i="1"/>
  <c r="T19" i="1" s="1"/>
  <c r="S11" i="1"/>
  <c r="S19" i="1" s="1"/>
  <c r="R11" i="1"/>
  <c r="R19" i="1" s="1"/>
  <c r="Q11" i="1"/>
  <c r="Q19" i="1" s="1"/>
  <c r="E19" i="1"/>
  <c r="C4" i="11" s="1"/>
  <c r="D19" i="1"/>
  <c r="B4" i="11" s="1"/>
  <c r="H19" i="1"/>
  <c r="I19" i="1"/>
  <c r="H4" i="11" s="1"/>
  <c r="G19" i="1"/>
  <c r="F19" i="1" l="1"/>
  <c r="D4" i="11" s="1"/>
  <c r="D12" i="11"/>
  <c r="S12" i="11"/>
  <c r="E12" i="11"/>
  <c r="D11" i="11"/>
  <c r="O7" i="11"/>
  <c r="S7" i="11"/>
  <c r="X7" i="11"/>
  <c r="R4" i="11"/>
  <c r="S6" i="11"/>
  <c r="P7" i="11"/>
  <c r="S9" i="11"/>
  <c r="S10" i="11"/>
  <c r="O6" i="11"/>
  <c r="F13" i="11"/>
  <c r="D13" i="11"/>
  <c r="F10" i="11"/>
  <c r="X8" i="11"/>
  <c r="F8" i="11"/>
  <c r="R7" i="11"/>
  <c r="D7" i="11"/>
  <c r="P6" i="11"/>
  <c r="R6" i="11"/>
  <c r="E6" i="11"/>
  <c r="X6" i="11"/>
  <c r="D6" i="11"/>
  <c r="F6" i="11"/>
  <c r="E5" i="11"/>
  <c r="R5" i="11"/>
  <c r="P5" i="11"/>
  <c r="E13" i="11"/>
  <c r="E9" i="11"/>
  <c r="F9" i="11"/>
  <c r="D9" i="11"/>
  <c r="C9" i="11"/>
  <c r="R8" i="11"/>
  <c r="D8" i="11"/>
  <c r="P8" i="11"/>
  <c r="F7" i="11"/>
  <c r="E7" i="11"/>
  <c r="O8" i="11"/>
  <c r="S8" i="11"/>
  <c r="K7" i="11"/>
  <c r="D5" i="11"/>
  <c r="F5" i="11"/>
  <c r="S11" i="11"/>
  <c r="E11" i="11"/>
  <c r="F11" i="11"/>
  <c r="F12" i="11"/>
  <c r="E10" i="11"/>
  <c r="D10" i="11"/>
  <c r="F4" i="11"/>
  <c r="E8" i="11"/>
  <c r="E4" i="11"/>
  <c r="S4" i="11" l="1"/>
  <c r="Q4" i="11"/>
  <c r="P4" i="11"/>
  <c r="O4" i="11"/>
  <c r="R14" i="11"/>
  <c r="G14" i="11"/>
  <c r="S5" i="11"/>
  <c r="O5" i="11"/>
  <c r="Q5" i="11"/>
  <c r="X5" i="11"/>
  <c r="S13" i="11"/>
  <c r="F14" i="11"/>
  <c r="D14" i="11"/>
  <c r="C14" i="11"/>
  <c r="E14" i="11"/>
  <c r="P14" i="11" l="1"/>
  <c r="T14" i="11"/>
  <c r="S14" i="11"/>
  <c r="Q14" i="11"/>
  <c r="K19" i="1"/>
  <c r="I4" i="11" s="1"/>
  <c r="I14" i="11" s="1"/>
  <c r="L19" i="1"/>
  <c r="J4" i="11" s="1"/>
  <c r="M19" i="1"/>
  <c r="K4" i="11" s="1"/>
  <c r="O14" i="11"/>
  <c r="B14" i="11" l="1"/>
  <c r="X14" i="11"/>
  <c r="J14" i="11"/>
  <c r="H14" i="11"/>
  <c r="K14" i="11"/>
  <c r="W14" i="11"/>
  <c r="U14" i="11"/>
</calcChain>
</file>

<file path=xl/sharedStrings.xml><?xml version="1.0" encoding="utf-8"?>
<sst xmlns="http://schemas.openxmlformats.org/spreadsheetml/2006/main" count="640" uniqueCount="130">
  <si>
    <t>Наименование блюд</t>
  </si>
  <si>
    <t>витамины</t>
  </si>
  <si>
    <t>Завтрак</t>
  </si>
  <si>
    <t>Б</t>
  </si>
  <si>
    <t>Ж</t>
  </si>
  <si>
    <t>У</t>
  </si>
  <si>
    <t>В1</t>
  </si>
  <si>
    <t>С</t>
  </si>
  <si>
    <t>Са</t>
  </si>
  <si>
    <t>Обед</t>
  </si>
  <si>
    <t xml:space="preserve"> 1 день</t>
  </si>
  <si>
    <t>эн/ц</t>
  </si>
  <si>
    <t>выход</t>
  </si>
  <si>
    <t>Fe</t>
  </si>
  <si>
    <t>пищевые вещества</t>
  </si>
  <si>
    <t>мин. в.</t>
  </si>
  <si>
    <t>итого за прием пищи</t>
  </si>
  <si>
    <t>Итого за день</t>
  </si>
  <si>
    <t>хлеб пшеничный/ржано-пшеничный</t>
  </si>
  <si>
    <t>масло сливочное</t>
  </si>
  <si>
    <t xml:space="preserve">хлеб пшеничный </t>
  </si>
  <si>
    <t>сыр полутвердый</t>
  </si>
  <si>
    <t>40/40</t>
  </si>
  <si>
    <t>кисель из клюквы</t>
  </si>
  <si>
    <t>рис отварной</t>
  </si>
  <si>
    <t>200/5</t>
  </si>
  <si>
    <t xml:space="preserve"> 2 день</t>
  </si>
  <si>
    <t>чай с сахаром с лимоном</t>
  </si>
  <si>
    <t>компот из сухофруктов</t>
  </si>
  <si>
    <t xml:space="preserve"> 3 день</t>
  </si>
  <si>
    <t>чай с молоком</t>
  </si>
  <si>
    <t>каша гречневая  рассыпчатая</t>
  </si>
  <si>
    <t>какао с молоком</t>
  </si>
  <si>
    <t>компот из кураги</t>
  </si>
  <si>
    <t xml:space="preserve"> 4 день</t>
  </si>
  <si>
    <t>компот из свежих яблок</t>
  </si>
  <si>
    <t xml:space="preserve"> 5 день</t>
  </si>
  <si>
    <t>напиток кофейный с молоком</t>
  </si>
  <si>
    <t xml:space="preserve"> 6 день</t>
  </si>
  <si>
    <t xml:space="preserve"> 7 день</t>
  </si>
  <si>
    <t>компот из  свежих груш</t>
  </si>
  <si>
    <t xml:space="preserve"> 8 день</t>
  </si>
  <si>
    <t>суп картофельный с рыбными консервами</t>
  </si>
  <si>
    <t xml:space="preserve"> 9 день</t>
  </si>
  <si>
    <t>50/50</t>
  </si>
  <si>
    <t xml:space="preserve"> 10 день</t>
  </si>
  <si>
    <t xml:space="preserve">                                            средние показатели пищевой и энергетической ценности за 10 дней</t>
  </si>
  <si>
    <t>средние показатели</t>
  </si>
  <si>
    <t>салат из свеклы с огурцами консервированными с растительным маслом</t>
  </si>
  <si>
    <t>каша  молочная "Дружба" с маслом (рис, пшено)</t>
  </si>
  <si>
    <t>биточки рыбные с соусом томатным</t>
  </si>
  <si>
    <t>салат из свеклы и моркови с растительным маслом</t>
  </si>
  <si>
    <t>кисель из брусники</t>
  </si>
  <si>
    <t>содержание в % от калорийности</t>
  </si>
  <si>
    <t>салат из помидоров и огурцов с растительным маслом</t>
  </si>
  <si>
    <t>бифштекс рубленный паровой с соусом</t>
  </si>
  <si>
    <t>макаронные изделия отварные с овощами</t>
  </si>
  <si>
    <t>плов из говядины</t>
  </si>
  <si>
    <t>40/160</t>
  </si>
  <si>
    <t>суп молочный с рисом</t>
  </si>
  <si>
    <t xml:space="preserve">суп картофельный с  горохом </t>
  </si>
  <si>
    <t>Каша манная молочная с маслом сливочным</t>
  </si>
  <si>
    <t>джем</t>
  </si>
  <si>
    <t>133/363/488</t>
  </si>
  <si>
    <t>борщ с капустой с картофелем с говядиной со сметаной</t>
  </si>
  <si>
    <t>200/12,5/10</t>
  </si>
  <si>
    <t>жаркое по-домашнему из говядины</t>
  </si>
  <si>
    <t>каша ячневая молочная</t>
  </si>
  <si>
    <t>салат из свеклы отварной с раст. маслом</t>
  </si>
  <si>
    <t>каша "Янтарная" молочная с маслом сливочным</t>
  </si>
  <si>
    <t>суп овощной с мясом со сметаной</t>
  </si>
  <si>
    <t>рыба запеченая с картофелем по -русски</t>
  </si>
  <si>
    <t>суп молочный с макаронными изделиями</t>
  </si>
  <si>
    <t>рассольник ленинградский со сметаной</t>
  </si>
  <si>
    <t>картофель тушеный с луком</t>
  </si>
  <si>
    <t>компот из изюма</t>
  </si>
  <si>
    <t>каша молочная пшеничная с маслом</t>
  </si>
  <si>
    <t>каша молочная гречневая с маслом</t>
  </si>
  <si>
    <t>каша молочная пшенная с маслом</t>
  </si>
  <si>
    <t>суп картофельный с мясными фрикадельками</t>
  </si>
  <si>
    <t>200/35</t>
  </si>
  <si>
    <t>каша молочная из "Геркулеса" с маслом</t>
  </si>
  <si>
    <t>7-11 лет</t>
  </si>
  <si>
    <t>11-17 лет</t>
  </si>
  <si>
    <t>А</t>
  </si>
  <si>
    <t>Е</t>
  </si>
  <si>
    <t>Mg</t>
  </si>
  <si>
    <t>P</t>
  </si>
  <si>
    <t>A</t>
  </si>
  <si>
    <t>B1</t>
  </si>
  <si>
    <t>E</t>
  </si>
  <si>
    <t>плоды и ягоды свежие</t>
  </si>
  <si>
    <t>250/5</t>
  </si>
  <si>
    <t>щи из свежей капусты с картофелем со сметаной</t>
  </si>
  <si>
    <t>250/10</t>
  </si>
  <si>
    <t>50/250</t>
  </si>
  <si>
    <t>Азу из говядины</t>
  </si>
  <si>
    <t>60/290</t>
  </si>
  <si>
    <t>100/30</t>
  </si>
  <si>
    <t>200/7</t>
  </si>
  <si>
    <t>250/12,5/10</t>
  </si>
  <si>
    <t>60/240</t>
  </si>
  <si>
    <t>50/200</t>
  </si>
  <si>
    <t>70/50</t>
  </si>
  <si>
    <t>250/35/10</t>
  </si>
  <si>
    <t>200/35/10</t>
  </si>
  <si>
    <t>11-17лет</t>
  </si>
  <si>
    <t>7-11лет</t>
  </si>
  <si>
    <t>Борщ сибирский с фрикадельками из говядины со сметаной</t>
  </si>
  <si>
    <t>250/35</t>
  </si>
  <si>
    <t>Зима -весна</t>
  </si>
  <si>
    <t>сезон: Зима-весна</t>
  </si>
  <si>
    <t>сезон: Зима-Весна</t>
  </si>
  <si>
    <t xml:space="preserve">Вафли </t>
  </si>
  <si>
    <t>печенье</t>
  </si>
  <si>
    <t xml:space="preserve">сок натуральный плодово-ягодный </t>
  </si>
  <si>
    <t>Огурец свежий</t>
  </si>
  <si>
    <t>суп картофельный с рыбой</t>
  </si>
  <si>
    <t>Винегрет</t>
  </si>
  <si>
    <t>салат из свежих помидоров</t>
  </si>
  <si>
    <t>Котлета мясная</t>
  </si>
  <si>
    <t>80/30</t>
  </si>
  <si>
    <t>суп картофельный с макаронными изделиями</t>
  </si>
  <si>
    <t xml:space="preserve">пнечень по-строгановски </t>
  </si>
  <si>
    <t xml:space="preserve">рыба тушеная с овощами </t>
  </si>
  <si>
    <t>гуляш из отварной говядины</t>
  </si>
  <si>
    <t>100/20</t>
  </si>
  <si>
    <t>100/10</t>
  </si>
  <si>
    <t>салат картофельный с зеленым горошком</t>
  </si>
  <si>
    <t xml:space="preserve">макаронные изделия отварные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</si>
</sst>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04"/>
      <scheme val="minor"/>
    </font>
    <font>
      <b/>
      <sz val="8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i/>
      <sz val="8"/>
      <name val="Arial"/>
      <family val="2"/>
      <charset val="204"/>
    </font>
    <font>
      <sz val="9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8"/>
      <color rgb="FF00000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8"/>
      <color indexed="8"/>
      <name val="Arial"/>
      <family val="2"/>
      <charset val="204"/>
    </font>
    <font>
      <sz val="9"/>
      <color theme="1"/>
      <name val="Calibri"/>
      <family val="2"/>
      <charset val="204"/>
      <scheme val="minor"/>
    </font>
    <font>
      <sz val="8"/>
      <color indexed="8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2">
    <xf numFmtId="0" fontId="0" fillId="0" borderId="0" xfId="0"/>
    <xf numFmtId="0" fontId="1" fillId="0" borderId="1" xfId="0" applyFont="1" applyBorder="1"/>
    <xf numFmtId="0" fontId="2" fillId="0" borderId="0" xfId="0" applyFont="1"/>
    <xf numFmtId="0" fontId="3" fillId="0" borderId="1" xfId="0" applyFont="1" applyBorder="1"/>
    <xf numFmtId="0" fontId="4" fillId="0" borderId="0" xfId="0" applyFont="1"/>
    <xf numFmtId="0" fontId="3" fillId="0" borderId="1" xfId="0" applyFont="1" applyBorder="1" applyAlignment="1">
      <alignment horizontal="right"/>
    </xf>
    <xf numFmtId="0" fontId="1" fillId="0" borderId="1" xfId="0" applyFont="1" applyFill="1" applyBorder="1"/>
    <xf numFmtId="0" fontId="4" fillId="0" borderId="1" xfId="0" applyFont="1" applyBorder="1"/>
    <xf numFmtId="0" fontId="4" fillId="0" borderId="1" xfId="0" applyFont="1" applyBorder="1" applyAlignment="1">
      <alignment horizontal="right"/>
    </xf>
    <xf numFmtId="0" fontId="5" fillId="0" borderId="1" xfId="0" applyFont="1" applyBorder="1"/>
    <xf numFmtId="0" fontId="6" fillId="0" borderId="1" xfId="0" applyFont="1" applyBorder="1"/>
    <xf numFmtId="0" fontId="7" fillId="0" borderId="0" xfId="0" applyFont="1"/>
    <xf numFmtId="0" fontId="8" fillId="0" borderId="0" xfId="0" applyFont="1"/>
    <xf numFmtId="0" fontId="9" fillId="0" borderId="1" xfId="0" applyFont="1" applyBorder="1"/>
    <xf numFmtId="0" fontId="3" fillId="0" borderId="1" xfId="0" applyNumberFormat="1" applyFont="1" applyBorder="1" applyAlignment="1">
      <alignment horizontal="right"/>
    </xf>
    <xf numFmtId="0" fontId="9" fillId="0" borderId="1" xfId="0" applyNumberFormat="1" applyFont="1" applyBorder="1"/>
    <xf numFmtId="0" fontId="3" fillId="0" borderId="1" xfId="0" applyNumberFormat="1" applyFont="1" applyBorder="1"/>
    <xf numFmtId="0" fontId="4" fillId="0" borderId="1" xfId="0" applyNumberFormat="1" applyFont="1" applyBorder="1"/>
    <xf numFmtId="0" fontId="4" fillId="0" borderId="0" xfId="0" applyFont="1" applyBorder="1"/>
    <xf numFmtId="0" fontId="9" fillId="0" borderId="1" xfId="0" applyFont="1" applyBorder="1" applyAlignment="1">
      <alignment horizontal="right"/>
    </xf>
    <xf numFmtId="0" fontId="4" fillId="0" borderId="2" xfId="0" applyFont="1" applyBorder="1"/>
    <xf numFmtId="0" fontId="3" fillId="2" borderId="1" xfId="0" applyFont="1" applyFill="1" applyBorder="1"/>
    <xf numFmtId="0" fontId="9" fillId="2" borderId="1" xfId="0" applyFont="1" applyFill="1" applyBorder="1"/>
    <xf numFmtId="0" fontId="4" fillId="2" borderId="1" xfId="0" applyNumberFormat="1" applyFont="1" applyFill="1" applyBorder="1"/>
    <xf numFmtId="2" fontId="9" fillId="0" borderId="1" xfId="0" applyNumberFormat="1" applyFont="1" applyBorder="1"/>
    <xf numFmtId="0" fontId="3" fillId="3" borderId="1" xfId="0" applyFont="1" applyFill="1" applyBorder="1" applyAlignment="1">
      <alignment horizontal="right"/>
    </xf>
    <xf numFmtId="0" fontId="4" fillId="3" borderId="1" xfId="0" applyFont="1" applyFill="1" applyBorder="1" applyAlignment="1">
      <alignment horizontal="right"/>
    </xf>
    <xf numFmtId="0" fontId="10" fillId="0" borderId="0" xfId="0" applyFont="1" applyAlignment="1">
      <alignment horizontal="left" vertical="top"/>
    </xf>
    <xf numFmtId="0" fontId="4" fillId="0" borderId="0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4" fillId="0" borderId="3" xfId="0" applyFont="1" applyBorder="1"/>
    <xf numFmtId="0" fontId="0" fillId="0" borderId="0" xfId="0" applyBorder="1"/>
    <xf numFmtId="0" fontId="4" fillId="0" borderId="0" xfId="0" applyNumberFormat="1" applyFont="1" applyBorder="1"/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5" fillId="0" borderId="1" xfId="0" applyFont="1" applyBorder="1" applyAlignment="1">
      <alignment wrapText="1"/>
    </xf>
    <xf numFmtId="0" fontId="0" fillId="0" borderId="0" xfId="0" applyAlignment="1">
      <alignment wrapText="1"/>
    </xf>
    <xf numFmtId="0" fontId="4" fillId="3" borderId="1" xfId="0" applyFont="1" applyFill="1" applyBorder="1" applyAlignment="1">
      <alignment horizontal="right" wrapText="1"/>
    </xf>
    <xf numFmtId="0" fontId="11" fillId="0" borderId="1" xfId="0" applyFont="1" applyBorder="1"/>
    <xf numFmtId="0" fontId="12" fillId="0" borderId="0" xfId="0" applyFont="1"/>
    <xf numFmtId="0" fontId="4" fillId="0" borderId="1" xfId="0" applyFont="1" applyBorder="1" applyAlignment="1">
      <alignment horizontal="right" wrapText="1"/>
    </xf>
    <xf numFmtId="0" fontId="4" fillId="4" borderId="1" xfId="0" applyFont="1" applyFill="1" applyBorder="1"/>
    <xf numFmtId="0" fontId="4" fillId="4" borderId="1" xfId="0" applyNumberFormat="1" applyFont="1" applyFill="1" applyBorder="1"/>
    <xf numFmtId="0" fontId="11" fillId="0" borderId="1" xfId="0" applyFont="1" applyBorder="1" applyAlignment="1">
      <alignment horizontal="right" wrapText="1"/>
    </xf>
    <xf numFmtId="0" fontId="11" fillId="0" borderId="1" xfId="0" applyFont="1" applyBorder="1" applyAlignment="1">
      <alignment vertical="center" wrapText="1"/>
    </xf>
    <xf numFmtId="0" fontId="11" fillId="5" borderId="1" xfId="0" applyFont="1" applyFill="1" applyBorder="1" applyAlignment="1">
      <alignment horizontal="right" wrapText="1"/>
    </xf>
    <xf numFmtId="0" fontId="11" fillId="0" borderId="1" xfId="0" applyNumberFormat="1" applyFont="1" applyBorder="1"/>
    <xf numFmtId="0" fontId="11" fillId="0" borderId="1" xfId="0" applyFont="1" applyBorder="1" applyAlignment="1">
      <alignment horizontal="right"/>
    </xf>
    <xf numFmtId="0" fontId="11" fillId="5" borderId="1" xfId="0" applyFont="1" applyFill="1" applyBorder="1" applyAlignment="1">
      <alignment horizontal="right"/>
    </xf>
    <xf numFmtId="0" fontId="11" fillId="0" borderId="2" xfId="0" applyFont="1" applyBorder="1"/>
    <xf numFmtId="0" fontId="11" fillId="0" borderId="1" xfId="0" applyFont="1" applyBorder="1" applyAlignment="1">
      <alignment wrapText="1"/>
    </xf>
    <xf numFmtId="0" fontId="3" fillId="0" borderId="1" xfId="0" applyFont="1" applyBorder="1"/>
    <xf numFmtId="0" fontId="3" fillId="0" borderId="1" xfId="0" applyFont="1" applyBorder="1" applyAlignment="1">
      <alignment horizontal="right"/>
    </xf>
    <xf numFmtId="0" fontId="4" fillId="0" borderId="1" xfId="0" applyFont="1" applyBorder="1"/>
    <xf numFmtId="0" fontId="4" fillId="0" borderId="1" xfId="0" applyFont="1" applyBorder="1" applyAlignment="1">
      <alignment horizontal="right"/>
    </xf>
    <xf numFmtId="0" fontId="9" fillId="0" borderId="1" xfId="0" applyFont="1" applyBorder="1"/>
    <xf numFmtId="0" fontId="3" fillId="0" borderId="1" xfId="0" applyNumberFormat="1" applyFont="1" applyBorder="1" applyAlignment="1">
      <alignment horizontal="right"/>
    </xf>
    <xf numFmtId="0" fontId="9" fillId="0" borderId="1" xfId="0" applyNumberFormat="1" applyFont="1" applyBorder="1"/>
    <xf numFmtId="0" fontId="3" fillId="0" borderId="1" xfId="0" applyNumberFormat="1" applyFont="1" applyBorder="1"/>
    <xf numFmtId="0" fontId="4" fillId="0" borderId="1" xfId="0" applyNumberFormat="1" applyFont="1" applyBorder="1"/>
    <xf numFmtId="0" fontId="9" fillId="0" borderId="1" xfId="0" applyFont="1" applyBorder="1" applyAlignment="1">
      <alignment horizontal="right"/>
    </xf>
    <xf numFmtId="0" fontId="4" fillId="0" borderId="2" xfId="0" applyFont="1" applyBorder="1"/>
    <xf numFmtId="0" fontId="3" fillId="3" borderId="1" xfId="0" applyFont="1" applyFill="1" applyBorder="1" applyAlignment="1">
      <alignment horizontal="right"/>
    </xf>
    <xf numFmtId="0" fontId="3" fillId="0" borderId="1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11" fillId="0" borderId="1" xfId="0" applyFont="1" applyBorder="1"/>
    <xf numFmtId="0" fontId="1" fillId="0" borderId="1" xfId="0" applyFont="1" applyBorder="1" applyAlignment="1">
      <alignment horizontal="center"/>
    </xf>
    <xf numFmtId="0" fontId="9" fillId="0" borderId="0" xfId="0" applyFont="1" applyBorder="1"/>
    <xf numFmtId="0" fontId="3" fillId="0" borderId="0" xfId="0" applyNumberFormat="1" applyFont="1" applyBorder="1"/>
    <xf numFmtId="0" fontId="4" fillId="0" borderId="1" xfId="0" applyFont="1" applyBorder="1" applyAlignment="1">
      <alignment horizontal="justify" vertical="top"/>
    </xf>
    <xf numFmtId="0" fontId="1" fillId="0" borderId="0" xfId="0" applyFont="1" applyFill="1" applyBorder="1"/>
    <xf numFmtId="0" fontId="3" fillId="5" borderId="1" xfId="0" applyFont="1" applyFill="1" applyBorder="1" applyAlignment="1">
      <alignment horizontal="right"/>
    </xf>
    <xf numFmtId="0" fontId="1" fillId="0" borderId="1" xfId="0" applyFont="1" applyBorder="1" applyAlignment="1">
      <alignment wrapText="1"/>
    </xf>
    <xf numFmtId="0" fontId="13" fillId="0" borderId="1" xfId="0" applyFont="1" applyBorder="1" applyAlignment="1">
      <alignment wrapText="1"/>
    </xf>
    <xf numFmtId="0" fontId="13" fillId="0" borderId="0" xfId="0" applyFont="1" applyAlignment="1">
      <alignment horizontal="right" wrapText="1"/>
    </xf>
    <xf numFmtId="0" fontId="3" fillId="4" borderId="1" xfId="0" applyFont="1" applyFill="1" applyBorder="1" applyAlignment="1">
      <alignment horizontal="right"/>
    </xf>
    <xf numFmtId="0" fontId="3" fillId="4" borderId="1" xfId="0" applyNumberFormat="1" applyFont="1" applyFill="1" applyBorder="1"/>
    <xf numFmtId="0" fontId="11" fillId="2" borderId="1" xfId="0" applyFont="1" applyFill="1" applyBorder="1"/>
    <xf numFmtId="0" fontId="11" fillId="2" borderId="1" xfId="0" applyFont="1" applyFill="1" applyBorder="1" applyAlignment="1">
      <alignment horizontal="right"/>
    </xf>
    <xf numFmtId="0" fontId="11" fillId="5" borderId="2" xfId="0" applyFont="1" applyFill="1" applyBorder="1" applyAlignment="1">
      <alignment horizontal="right"/>
    </xf>
    <xf numFmtId="0" fontId="11" fillId="0" borderId="2" xfId="0" applyFont="1" applyBorder="1" applyAlignment="1">
      <alignment horizontal="right"/>
    </xf>
    <xf numFmtId="0" fontId="11" fillId="3" borderId="1" xfId="0" applyFont="1" applyFill="1" applyBorder="1" applyAlignment="1">
      <alignment horizontal="right"/>
    </xf>
    <xf numFmtId="0" fontId="11" fillId="0" borderId="0" xfId="0" applyFont="1" applyAlignment="1">
      <alignment horizontal="right" wrapText="1"/>
    </xf>
    <xf numFmtId="0" fontId="8" fillId="0" borderId="0" xfId="0" applyFont="1" applyBorder="1" applyAlignment="1">
      <alignment horizontal="right" wrapText="1"/>
    </xf>
    <xf numFmtId="0" fontId="3" fillId="0" borderId="2" xfId="0" applyFont="1" applyBorder="1" applyAlignment="1">
      <alignment horizontal="right"/>
    </xf>
    <xf numFmtId="0" fontId="3" fillId="3" borderId="0" xfId="0" applyFont="1" applyFill="1"/>
    <xf numFmtId="0" fontId="3" fillId="0" borderId="2" xfId="0" applyFont="1" applyBorder="1"/>
    <xf numFmtId="0" fontId="13" fillId="0" borderId="1" xfId="0" applyFont="1" applyBorder="1" applyAlignment="1">
      <alignment horizontal="right" wrapText="1"/>
    </xf>
    <xf numFmtId="0" fontId="3" fillId="4" borderId="1" xfId="0" applyFont="1" applyFill="1" applyBorder="1"/>
    <xf numFmtId="0" fontId="1" fillId="0" borderId="2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4" borderId="1" xfId="0" applyFont="1" applyFill="1" applyBorder="1"/>
    <xf numFmtId="0" fontId="4" fillId="4" borderId="1" xfId="0" applyFont="1" applyFill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131"/>
  <sheetViews>
    <sheetView topLeftCell="A2" zoomScale="110" zoomScaleNormal="110" workbookViewId="0">
      <selection activeCell="B22" sqref="B22"/>
    </sheetView>
  </sheetViews>
  <sheetFormatPr defaultRowHeight="15" x14ac:dyDescent="0.25"/>
  <cols>
    <col min="1" max="1" width="4.28515625" customWidth="1"/>
    <col min="2" max="2" width="31.28515625" customWidth="1"/>
    <col min="3" max="3" width="7" customWidth="1"/>
    <col min="4" max="6" width="3.42578125" customWidth="1"/>
    <col min="7" max="7" width="5.7109375" customWidth="1"/>
    <col min="8" max="10" width="3.42578125" customWidth="1"/>
    <col min="11" max="11" width="3.85546875" customWidth="1"/>
    <col min="12" max="12" width="4.85546875" customWidth="1"/>
    <col min="13" max="13" width="4.140625" customWidth="1"/>
    <col min="14" max="14" width="3.42578125" customWidth="1"/>
    <col min="15" max="15" width="5.140625" customWidth="1"/>
    <col min="16" max="16" width="8" customWidth="1"/>
    <col min="17" max="18" width="3.42578125" customWidth="1"/>
    <col min="19" max="19" width="4.7109375" customWidth="1"/>
    <col min="20" max="20" width="5.7109375" customWidth="1"/>
    <col min="21" max="21" width="3.42578125" customWidth="1"/>
    <col min="22" max="22" width="5.140625" customWidth="1"/>
    <col min="23" max="23" width="4.140625" customWidth="1"/>
    <col min="24" max="24" width="5" customWidth="1"/>
    <col min="25" max="25" width="5.42578125" customWidth="1"/>
    <col min="26" max="26" width="5.7109375" customWidth="1"/>
    <col min="27" max="27" width="5" customWidth="1"/>
    <col min="28" max="28" width="5.5703125" customWidth="1"/>
  </cols>
  <sheetData>
    <row r="1" spans="1:28" x14ac:dyDescent="0.25">
      <c r="A1" s="30"/>
      <c r="B1" s="28" t="s">
        <v>110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</row>
    <row r="2" spans="1:28" ht="12" customHeight="1" x14ac:dyDescent="0.25">
      <c r="A2" s="18"/>
      <c r="B2" s="29" t="s">
        <v>10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</row>
    <row r="3" spans="1:28" ht="15" customHeight="1" x14ac:dyDescent="0.25">
      <c r="A3" s="7"/>
      <c r="B3" s="1" t="s">
        <v>0</v>
      </c>
      <c r="C3" s="1" t="s">
        <v>82</v>
      </c>
      <c r="D3" s="96" t="s">
        <v>14</v>
      </c>
      <c r="E3" s="96"/>
      <c r="F3" s="96"/>
      <c r="G3" s="96"/>
      <c r="H3" s="96" t="s">
        <v>1</v>
      </c>
      <c r="I3" s="96"/>
      <c r="J3" s="96"/>
      <c r="K3" s="96"/>
      <c r="L3" s="93" t="s">
        <v>15</v>
      </c>
      <c r="M3" s="94"/>
      <c r="N3" s="94"/>
      <c r="O3" s="95"/>
      <c r="P3" s="1" t="s">
        <v>83</v>
      </c>
      <c r="Q3" s="96" t="s">
        <v>14</v>
      </c>
      <c r="R3" s="96"/>
      <c r="S3" s="96"/>
      <c r="T3" s="96"/>
      <c r="U3" s="93" t="s">
        <v>1</v>
      </c>
      <c r="V3" s="94"/>
      <c r="W3" s="94"/>
      <c r="X3" s="95"/>
      <c r="Y3" s="93" t="s">
        <v>15</v>
      </c>
      <c r="Z3" s="94"/>
      <c r="AA3" s="94"/>
      <c r="AB3" s="95"/>
    </row>
    <row r="4" spans="1:28" x14ac:dyDescent="0.25">
      <c r="A4" s="7"/>
      <c r="B4" s="1" t="s">
        <v>2</v>
      </c>
      <c r="C4" s="1" t="s">
        <v>12</v>
      </c>
      <c r="D4" s="1" t="s">
        <v>3</v>
      </c>
      <c r="E4" s="1" t="s">
        <v>4</v>
      </c>
      <c r="F4" s="1" t="s">
        <v>5</v>
      </c>
      <c r="G4" s="1" t="s">
        <v>11</v>
      </c>
      <c r="H4" s="1" t="s">
        <v>7</v>
      </c>
      <c r="I4" s="1" t="s">
        <v>84</v>
      </c>
      <c r="J4" s="1" t="s">
        <v>6</v>
      </c>
      <c r="K4" s="1" t="s">
        <v>85</v>
      </c>
      <c r="L4" s="1" t="s">
        <v>8</v>
      </c>
      <c r="M4" s="1" t="s">
        <v>13</v>
      </c>
      <c r="N4" s="1" t="s">
        <v>86</v>
      </c>
      <c r="O4" s="1" t="s">
        <v>87</v>
      </c>
      <c r="P4" s="1" t="s">
        <v>12</v>
      </c>
      <c r="Q4" s="1" t="s">
        <v>3</v>
      </c>
      <c r="R4" s="1" t="s">
        <v>4</v>
      </c>
      <c r="S4" s="1" t="s">
        <v>5</v>
      </c>
      <c r="T4" s="1" t="s">
        <v>11</v>
      </c>
      <c r="U4" s="1" t="s">
        <v>7</v>
      </c>
      <c r="V4" s="1" t="s">
        <v>88</v>
      </c>
      <c r="W4" s="1" t="s">
        <v>89</v>
      </c>
      <c r="X4" s="1" t="s">
        <v>90</v>
      </c>
      <c r="Y4" s="1" t="s">
        <v>8</v>
      </c>
      <c r="Z4" s="1" t="s">
        <v>13</v>
      </c>
      <c r="AA4" s="1" t="s">
        <v>86</v>
      </c>
      <c r="AB4" s="1" t="s">
        <v>87</v>
      </c>
    </row>
    <row r="5" spans="1:28" ht="24.75" customHeight="1" x14ac:dyDescent="0.25">
      <c r="A5" s="7">
        <v>108</v>
      </c>
      <c r="B5" s="37" t="s">
        <v>49</v>
      </c>
      <c r="C5" s="56" t="s">
        <v>25</v>
      </c>
      <c r="D5" s="13">
        <v>6.5</v>
      </c>
      <c r="E5" s="13">
        <v>8.3000000000000007</v>
      </c>
      <c r="F5" s="13">
        <v>35.1</v>
      </c>
      <c r="G5" s="13">
        <v>241.1</v>
      </c>
      <c r="H5" s="13">
        <v>4.3</v>
      </c>
      <c r="I5" s="13">
        <v>0.3</v>
      </c>
      <c r="J5" s="59">
        <v>0.1</v>
      </c>
      <c r="K5" s="13">
        <v>0.06</v>
      </c>
      <c r="L5" s="13">
        <v>189</v>
      </c>
      <c r="M5" s="13">
        <v>0.5</v>
      </c>
      <c r="N5" s="59">
        <v>26.84</v>
      </c>
      <c r="O5" s="59">
        <v>77.739999999999995</v>
      </c>
      <c r="P5" s="56" t="s">
        <v>92</v>
      </c>
      <c r="Q5" s="15">
        <f t="shared" ref="Q5:V5" si="0">D5/150*200</f>
        <v>8.6666666666666679</v>
      </c>
      <c r="R5" s="15">
        <f t="shared" si="0"/>
        <v>11.066666666666668</v>
      </c>
      <c r="S5" s="15">
        <f t="shared" si="0"/>
        <v>46.800000000000004</v>
      </c>
      <c r="T5" s="15">
        <f t="shared" si="0"/>
        <v>321.46666666666664</v>
      </c>
      <c r="U5" s="15">
        <f t="shared" si="0"/>
        <v>5.7333333333333334</v>
      </c>
      <c r="V5" s="15">
        <f t="shared" si="0"/>
        <v>0.4</v>
      </c>
      <c r="W5" s="15">
        <f>K5/150*200</f>
        <v>7.9999999999999988E-2</v>
      </c>
      <c r="X5" s="61">
        <v>7.4999999999999997E-2</v>
      </c>
      <c r="Y5" s="15">
        <f>L5/150*200</f>
        <v>252</v>
      </c>
      <c r="Z5" s="15">
        <f t="shared" ref="Z5" si="1">M5/150*200</f>
        <v>0.66666666666666674</v>
      </c>
      <c r="AA5" s="61">
        <v>33.549999999999997</v>
      </c>
      <c r="AB5" s="61">
        <v>97.17</v>
      </c>
    </row>
    <row r="6" spans="1:28" x14ac:dyDescent="0.25">
      <c r="A6" s="7">
        <v>287</v>
      </c>
      <c r="B6" s="3" t="s">
        <v>37</v>
      </c>
      <c r="C6" s="5">
        <v>200</v>
      </c>
      <c r="D6" s="13">
        <v>1.4</v>
      </c>
      <c r="E6" s="13">
        <v>1.6</v>
      </c>
      <c r="F6" s="13">
        <v>17</v>
      </c>
      <c r="G6" s="13">
        <v>108.69</v>
      </c>
      <c r="H6" s="13">
        <v>2.8</v>
      </c>
      <c r="I6" s="13">
        <v>8.4</v>
      </c>
      <c r="J6" s="59">
        <v>0.1</v>
      </c>
      <c r="K6" s="13">
        <v>0.1</v>
      </c>
      <c r="L6" s="13">
        <v>121</v>
      </c>
      <c r="M6" s="13">
        <v>0.1</v>
      </c>
      <c r="N6" s="59">
        <v>15</v>
      </c>
      <c r="O6" s="59">
        <v>91</v>
      </c>
      <c r="P6" s="5">
        <v>200</v>
      </c>
      <c r="Q6" s="13">
        <v>1.4</v>
      </c>
      <c r="R6" s="13">
        <v>1.6</v>
      </c>
      <c r="S6" s="13">
        <v>17</v>
      </c>
      <c r="T6" s="13">
        <v>89.32</v>
      </c>
      <c r="U6" s="13">
        <v>2.8</v>
      </c>
      <c r="V6" s="13">
        <v>8.4</v>
      </c>
      <c r="W6" s="13">
        <v>0.1</v>
      </c>
      <c r="X6" s="59">
        <v>0.1</v>
      </c>
      <c r="Y6" s="13">
        <v>119</v>
      </c>
      <c r="Z6" s="13">
        <v>0.1</v>
      </c>
      <c r="AA6" s="59">
        <v>15.1</v>
      </c>
      <c r="AB6" s="59">
        <v>79.2</v>
      </c>
    </row>
    <row r="7" spans="1:28" x14ac:dyDescent="0.25">
      <c r="A7" s="7"/>
      <c r="B7" s="55" t="s">
        <v>20</v>
      </c>
      <c r="C7" s="14">
        <v>40</v>
      </c>
      <c r="D7" s="13">
        <v>3.2</v>
      </c>
      <c r="E7" s="13">
        <v>0.4</v>
      </c>
      <c r="F7" s="59">
        <v>19</v>
      </c>
      <c r="G7" s="13">
        <v>94</v>
      </c>
      <c r="H7" s="13">
        <v>0</v>
      </c>
      <c r="I7" s="13">
        <v>0</v>
      </c>
      <c r="J7" s="59">
        <v>0</v>
      </c>
      <c r="K7" s="13">
        <v>0</v>
      </c>
      <c r="L7" s="13">
        <v>8.6999999999999993</v>
      </c>
      <c r="M7" s="13">
        <v>0.4</v>
      </c>
      <c r="N7" s="59">
        <v>13.2</v>
      </c>
      <c r="O7" s="59">
        <v>30.6</v>
      </c>
      <c r="P7" s="5">
        <v>50</v>
      </c>
      <c r="Q7" s="16">
        <v>4</v>
      </c>
      <c r="R7" s="16">
        <v>0.5</v>
      </c>
      <c r="S7" s="16">
        <v>24</v>
      </c>
      <c r="T7" s="16">
        <v>117.5</v>
      </c>
      <c r="U7" s="16">
        <v>0</v>
      </c>
      <c r="V7" s="16">
        <v>0</v>
      </c>
      <c r="W7" s="16">
        <v>0</v>
      </c>
      <c r="X7" s="62">
        <v>0</v>
      </c>
      <c r="Y7" s="16">
        <v>11</v>
      </c>
      <c r="Z7" s="16">
        <v>0.5</v>
      </c>
      <c r="AA7" s="62">
        <v>17</v>
      </c>
      <c r="AB7" s="62">
        <v>38</v>
      </c>
    </row>
    <row r="8" spans="1:28" x14ac:dyDescent="0.25">
      <c r="A8" s="7">
        <v>365</v>
      </c>
      <c r="B8" s="55" t="s">
        <v>19</v>
      </c>
      <c r="C8" s="14">
        <v>30</v>
      </c>
      <c r="D8" s="13">
        <v>0</v>
      </c>
      <c r="E8" s="13">
        <v>24.6</v>
      </c>
      <c r="F8" s="13">
        <v>0</v>
      </c>
      <c r="G8" s="13">
        <v>224.4</v>
      </c>
      <c r="H8" s="13">
        <v>0</v>
      </c>
      <c r="I8" s="13">
        <v>0.10199999999999999</v>
      </c>
      <c r="J8" s="59">
        <v>0</v>
      </c>
      <c r="K8" s="13">
        <v>0</v>
      </c>
      <c r="L8" s="13">
        <v>3.6</v>
      </c>
      <c r="M8" s="13">
        <v>0</v>
      </c>
      <c r="N8" s="59">
        <v>0</v>
      </c>
      <c r="O8" s="59">
        <v>4.8</v>
      </c>
      <c r="P8" s="5">
        <v>35</v>
      </c>
      <c r="Q8" s="13">
        <v>0</v>
      </c>
      <c r="R8" s="13">
        <f>D8/C8*P8</f>
        <v>0</v>
      </c>
      <c r="S8" s="13">
        <v>0</v>
      </c>
      <c r="T8" s="13">
        <f>G8/C8*P8</f>
        <v>261.8</v>
      </c>
      <c r="U8" s="13">
        <v>0</v>
      </c>
      <c r="V8" s="13">
        <v>0.11899999999999999</v>
      </c>
      <c r="W8" s="13">
        <v>0</v>
      </c>
      <c r="X8" s="59">
        <v>0</v>
      </c>
      <c r="Y8" s="13">
        <v>4.2</v>
      </c>
      <c r="Z8" s="13">
        <v>0</v>
      </c>
      <c r="AA8" s="59">
        <v>0</v>
      </c>
      <c r="AB8" s="59">
        <v>5.6</v>
      </c>
    </row>
    <row r="9" spans="1:28" x14ac:dyDescent="0.25">
      <c r="A9" s="57"/>
      <c r="B9" s="55" t="s">
        <v>113</v>
      </c>
      <c r="C9" s="60">
        <v>50</v>
      </c>
      <c r="D9" s="59">
        <v>1.4</v>
      </c>
      <c r="E9" s="59">
        <v>1.65</v>
      </c>
      <c r="F9" s="59">
        <v>38.65</v>
      </c>
      <c r="G9" s="59">
        <v>177</v>
      </c>
      <c r="H9" s="59">
        <v>0</v>
      </c>
      <c r="I9" s="59">
        <v>1.5E-3</v>
      </c>
      <c r="J9" s="59">
        <v>0</v>
      </c>
      <c r="K9" s="59">
        <v>0</v>
      </c>
      <c r="L9" s="59">
        <v>8</v>
      </c>
      <c r="M9" s="59">
        <v>0.75</v>
      </c>
      <c r="N9" s="59">
        <v>0</v>
      </c>
      <c r="O9" s="59">
        <v>0</v>
      </c>
      <c r="P9" s="60">
        <v>50</v>
      </c>
      <c r="Q9" s="59">
        <v>1.4</v>
      </c>
      <c r="R9" s="59">
        <v>1.65</v>
      </c>
      <c r="S9" s="59">
        <v>38.65</v>
      </c>
      <c r="T9" s="59">
        <v>177</v>
      </c>
      <c r="U9" s="59">
        <v>0</v>
      </c>
      <c r="V9" s="59">
        <v>1.5E-3</v>
      </c>
      <c r="W9" s="59">
        <v>0</v>
      </c>
      <c r="X9" s="59">
        <v>0</v>
      </c>
      <c r="Y9" s="59">
        <v>8</v>
      </c>
      <c r="Z9" s="59">
        <v>0.75</v>
      </c>
      <c r="AA9" s="59">
        <v>0</v>
      </c>
      <c r="AB9" s="59">
        <v>0</v>
      </c>
    </row>
    <row r="10" spans="1:28" x14ac:dyDescent="0.25">
      <c r="A10" s="7">
        <v>89</v>
      </c>
      <c r="B10" s="55" t="s">
        <v>91</v>
      </c>
      <c r="C10" s="5">
        <v>150</v>
      </c>
      <c r="D10" s="13">
        <v>0.6</v>
      </c>
      <c r="E10" s="13">
        <v>0.6</v>
      </c>
      <c r="F10" s="13">
        <v>15</v>
      </c>
      <c r="G10" s="13">
        <v>67.5</v>
      </c>
      <c r="H10" s="13">
        <v>18</v>
      </c>
      <c r="I10" s="13">
        <v>0</v>
      </c>
      <c r="J10" s="59">
        <v>0</v>
      </c>
      <c r="K10" s="13">
        <v>0</v>
      </c>
      <c r="L10" s="13">
        <v>84</v>
      </c>
      <c r="M10" s="13">
        <v>1.7</v>
      </c>
      <c r="N10" s="59">
        <v>13.5</v>
      </c>
      <c r="O10" s="59">
        <v>16.5</v>
      </c>
      <c r="P10" s="5">
        <v>150</v>
      </c>
      <c r="Q10" s="13">
        <v>0.6</v>
      </c>
      <c r="R10" s="13">
        <v>0.6</v>
      </c>
      <c r="S10" s="13">
        <v>15</v>
      </c>
      <c r="T10" s="13">
        <v>67.5</v>
      </c>
      <c r="U10" s="13">
        <v>18</v>
      </c>
      <c r="V10" s="13">
        <v>0</v>
      </c>
      <c r="W10" s="13">
        <v>0</v>
      </c>
      <c r="X10" s="59">
        <v>0</v>
      </c>
      <c r="Y10" s="13">
        <v>84</v>
      </c>
      <c r="Z10" s="13">
        <v>1.7</v>
      </c>
      <c r="AA10" s="59">
        <v>13.5</v>
      </c>
      <c r="AB10" s="59">
        <v>16.5</v>
      </c>
    </row>
    <row r="11" spans="1:28" x14ac:dyDescent="0.25">
      <c r="A11" s="7"/>
      <c r="B11" s="10" t="s">
        <v>16</v>
      </c>
      <c r="C11" s="5"/>
      <c r="D11" s="21">
        <f>D5+D6+D7+D8+D9+D10</f>
        <v>13.100000000000001</v>
      </c>
      <c r="E11" s="21">
        <f t="shared" ref="E11:O11" si="2">E5+E6+E7+E8+E9+E10</f>
        <v>37.150000000000006</v>
      </c>
      <c r="F11" s="21">
        <f t="shared" si="2"/>
        <v>124.75</v>
      </c>
      <c r="G11" s="21">
        <f t="shared" si="2"/>
        <v>912.68999999999994</v>
      </c>
      <c r="H11" s="21">
        <f t="shared" si="2"/>
        <v>25.1</v>
      </c>
      <c r="I11" s="21">
        <f t="shared" si="2"/>
        <v>8.8035000000000014</v>
      </c>
      <c r="J11" s="21">
        <f t="shared" si="2"/>
        <v>0.2</v>
      </c>
      <c r="K11" s="21">
        <f t="shared" si="2"/>
        <v>0.16</v>
      </c>
      <c r="L11" s="21">
        <f t="shared" si="2"/>
        <v>414.3</v>
      </c>
      <c r="M11" s="21">
        <f t="shared" si="2"/>
        <v>3.45</v>
      </c>
      <c r="N11" s="21">
        <f t="shared" si="2"/>
        <v>68.540000000000006</v>
      </c>
      <c r="O11" s="21">
        <f t="shared" si="2"/>
        <v>220.64000000000001</v>
      </c>
      <c r="P11" s="21"/>
      <c r="Q11" s="21">
        <f t="shared" ref="Q11:AB11" si="3">SUM(Q5:Q10)</f>
        <v>16.06666666666667</v>
      </c>
      <c r="R11" s="21">
        <f t="shared" si="3"/>
        <v>15.416666666666668</v>
      </c>
      <c r="S11" s="21">
        <f t="shared" si="3"/>
        <v>141.45000000000002</v>
      </c>
      <c r="T11" s="21">
        <f t="shared" si="3"/>
        <v>1034.5866666666666</v>
      </c>
      <c r="U11" s="21">
        <f t="shared" si="3"/>
        <v>26.533333333333331</v>
      </c>
      <c r="V11" s="21">
        <f t="shared" si="3"/>
        <v>8.9205000000000005</v>
      </c>
      <c r="W11" s="21">
        <f t="shared" si="3"/>
        <v>0.18</v>
      </c>
      <c r="X11" s="21">
        <f t="shared" si="3"/>
        <v>0.17499999999999999</v>
      </c>
      <c r="Y11" s="21">
        <f t="shared" si="3"/>
        <v>478.2</v>
      </c>
      <c r="Z11" s="21">
        <f t="shared" si="3"/>
        <v>3.7166666666666668</v>
      </c>
      <c r="AA11" s="21">
        <f t="shared" si="3"/>
        <v>79.150000000000006</v>
      </c>
      <c r="AB11" s="21">
        <f t="shared" si="3"/>
        <v>236.47</v>
      </c>
    </row>
    <row r="12" spans="1:28" ht="12.75" customHeight="1" x14ac:dyDescent="0.25">
      <c r="A12" s="7"/>
      <c r="B12" s="6" t="s">
        <v>9</v>
      </c>
      <c r="C12" s="8"/>
      <c r="D12" s="7"/>
      <c r="E12" s="7"/>
      <c r="F12" s="7"/>
      <c r="G12" s="7"/>
      <c r="H12" s="7"/>
      <c r="I12" s="7"/>
      <c r="J12" s="57"/>
      <c r="K12" s="7"/>
      <c r="L12" s="7"/>
      <c r="M12" s="7"/>
      <c r="N12" s="57"/>
      <c r="O12" s="57"/>
      <c r="P12" s="8"/>
      <c r="Q12" s="17"/>
      <c r="R12" s="17"/>
      <c r="S12" s="17"/>
      <c r="T12" s="17"/>
      <c r="U12" s="17"/>
      <c r="V12" s="17"/>
      <c r="W12" s="17"/>
      <c r="X12" s="63"/>
      <c r="Y12" s="17"/>
      <c r="Z12" s="17"/>
      <c r="AA12" s="63"/>
      <c r="AB12" s="63"/>
    </row>
    <row r="13" spans="1:28" ht="34.5" customHeight="1" x14ac:dyDescent="0.25">
      <c r="A13" s="57"/>
      <c r="B13" s="67" t="s">
        <v>48</v>
      </c>
      <c r="C13" s="56">
        <v>70</v>
      </c>
      <c r="D13" s="59">
        <v>0.9</v>
      </c>
      <c r="E13" s="59">
        <v>7.1</v>
      </c>
      <c r="F13" s="59">
        <v>5.4</v>
      </c>
      <c r="G13" s="59">
        <v>88.76</v>
      </c>
      <c r="H13" s="59">
        <v>2.9</v>
      </c>
      <c r="I13" s="59">
        <f>V13/6*4</f>
        <v>0</v>
      </c>
      <c r="J13" s="59">
        <v>0</v>
      </c>
      <c r="K13" s="59">
        <v>2.4</v>
      </c>
      <c r="L13" s="59">
        <v>22</v>
      </c>
      <c r="M13" s="59">
        <v>0.9</v>
      </c>
      <c r="N13" s="59">
        <v>23</v>
      </c>
      <c r="O13" s="24">
        <v>24.57</v>
      </c>
      <c r="P13" s="66">
        <v>100</v>
      </c>
      <c r="Q13" s="59">
        <v>1.3</v>
      </c>
      <c r="R13" s="59">
        <v>10</v>
      </c>
      <c r="S13" s="59">
        <v>7.8</v>
      </c>
      <c r="T13" s="59">
        <v>126.8</v>
      </c>
      <c r="U13" s="59">
        <v>4.2</v>
      </c>
      <c r="V13" s="59">
        <v>0</v>
      </c>
      <c r="W13" s="59">
        <v>0</v>
      </c>
      <c r="X13" s="59">
        <v>3.4</v>
      </c>
      <c r="Y13" s="59">
        <v>32</v>
      </c>
      <c r="Z13" s="59">
        <v>1.3</v>
      </c>
      <c r="AA13" s="24">
        <v>32.81</v>
      </c>
      <c r="AB13" s="61">
        <v>35.1</v>
      </c>
    </row>
    <row r="14" spans="1:28" ht="27.75" customHeight="1" x14ac:dyDescent="0.25">
      <c r="A14" s="7">
        <v>42</v>
      </c>
      <c r="B14" s="73" t="s">
        <v>93</v>
      </c>
      <c r="C14" s="44" t="s">
        <v>94</v>
      </c>
      <c r="D14" s="59">
        <v>4.5999999999999996</v>
      </c>
      <c r="E14" s="59">
        <v>9.1</v>
      </c>
      <c r="F14" s="13">
        <v>16</v>
      </c>
      <c r="G14" s="13">
        <v>141</v>
      </c>
      <c r="H14" s="13">
        <v>6.8</v>
      </c>
      <c r="I14" s="13">
        <v>17</v>
      </c>
      <c r="J14" s="59">
        <v>0.1</v>
      </c>
      <c r="K14" s="13">
        <v>0.1</v>
      </c>
      <c r="L14" s="13">
        <v>46</v>
      </c>
      <c r="M14" s="13">
        <v>3.4</v>
      </c>
      <c r="N14" s="59">
        <v>32.9</v>
      </c>
      <c r="O14" s="59">
        <v>144.4</v>
      </c>
      <c r="P14" s="41" t="s">
        <v>94</v>
      </c>
      <c r="Q14" s="7">
        <v>4.5999999999999996</v>
      </c>
      <c r="R14" s="7">
        <v>9.1</v>
      </c>
      <c r="S14" s="7">
        <v>16</v>
      </c>
      <c r="T14" s="7">
        <v>141</v>
      </c>
      <c r="U14" s="7">
        <v>6.8</v>
      </c>
      <c r="V14" s="7">
        <v>17</v>
      </c>
      <c r="W14" s="7">
        <v>0.1</v>
      </c>
      <c r="X14" s="57">
        <v>0.1</v>
      </c>
      <c r="Y14" s="7">
        <v>46</v>
      </c>
      <c r="Z14" s="7">
        <v>3.4</v>
      </c>
      <c r="AA14" s="57">
        <v>32.9</v>
      </c>
      <c r="AB14" s="57">
        <v>144.4</v>
      </c>
    </row>
    <row r="15" spans="1:28" ht="21" customHeight="1" x14ac:dyDescent="0.25">
      <c r="A15" s="7">
        <v>402</v>
      </c>
      <c r="B15" s="68" t="s">
        <v>96</v>
      </c>
      <c r="C15" s="58" t="s">
        <v>95</v>
      </c>
      <c r="D15" s="59">
        <v>23</v>
      </c>
      <c r="E15" s="59">
        <v>12</v>
      </c>
      <c r="F15" s="13">
        <v>32</v>
      </c>
      <c r="G15" s="13">
        <v>383</v>
      </c>
      <c r="H15" s="13">
        <v>5.9</v>
      </c>
      <c r="I15" s="13">
        <v>29</v>
      </c>
      <c r="J15" s="59">
        <v>0.3</v>
      </c>
      <c r="K15" s="13">
        <v>0.1</v>
      </c>
      <c r="L15" s="13">
        <v>47</v>
      </c>
      <c r="M15" s="13">
        <v>2.4</v>
      </c>
      <c r="N15" s="59">
        <v>76</v>
      </c>
      <c r="O15" s="59">
        <v>278</v>
      </c>
      <c r="P15" s="58" t="s">
        <v>97</v>
      </c>
      <c r="Q15" s="13">
        <v>27</v>
      </c>
      <c r="R15" s="13">
        <v>15</v>
      </c>
      <c r="S15" s="13">
        <v>37</v>
      </c>
      <c r="T15" s="13">
        <v>446.83</v>
      </c>
      <c r="U15" s="13">
        <v>6.9</v>
      </c>
      <c r="V15" s="13">
        <v>33</v>
      </c>
      <c r="W15" s="13">
        <v>0.4</v>
      </c>
      <c r="X15" s="59">
        <v>0.1</v>
      </c>
      <c r="Y15" s="13">
        <v>54.8</v>
      </c>
      <c r="Z15" s="13">
        <v>2.8</v>
      </c>
      <c r="AA15" s="59">
        <v>88.7</v>
      </c>
      <c r="AB15" s="59">
        <v>324.3</v>
      </c>
    </row>
    <row r="16" spans="1:28" x14ac:dyDescent="0.25">
      <c r="A16" s="20">
        <v>276</v>
      </c>
      <c r="B16" s="7" t="s">
        <v>52</v>
      </c>
      <c r="C16" s="8">
        <v>200</v>
      </c>
      <c r="D16" s="13">
        <v>0.1</v>
      </c>
      <c r="E16" s="13">
        <v>0</v>
      </c>
      <c r="F16" s="13">
        <v>21</v>
      </c>
      <c r="G16" s="13">
        <v>85.07</v>
      </c>
      <c r="H16" s="13">
        <v>0.9</v>
      </c>
      <c r="I16" s="13">
        <v>0</v>
      </c>
      <c r="J16" s="59">
        <v>0</v>
      </c>
      <c r="K16" s="13">
        <v>0</v>
      </c>
      <c r="L16" s="13">
        <v>14.44</v>
      </c>
      <c r="M16" s="13">
        <v>0.1</v>
      </c>
      <c r="N16" s="59">
        <v>4.9000000000000004</v>
      </c>
      <c r="O16" s="59">
        <v>8</v>
      </c>
      <c r="P16" s="19">
        <v>200</v>
      </c>
      <c r="Q16" s="13">
        <f>D16/150*180</f>
        <v>0.12000000000000001</v>
      </c>
      <c r="R16" s="13">
        <f>E16/150*180</f>
        <v>0</v>
      </c>
      <c r="S16" s="13">
        <v>21</v>
      </c>
      <c r="T16" s="13">
        <v>85.07</v>
      </c>
      <c r="U16" s="13">
        <v>0.9</v>
      </c>
      <c r="V16" s="13">
        <v>0</v>
      </c>
      <c r="W16" s="13">
        <v>0</v>
      </c>
      <c r="X16" s="59">
        <v>0</v>
      </c>
      <c r="Y16" s="13">
        <v>14.44</v>
      </c>
      <c r="Z16" s="13">
        <f t="shared" ref="Z16" si="4">M16/150*180</f>
        <v>0.12000000000000001</v>
      </c>
      <c r="AA16" s="59">
        <v>4.8899999999999997</v>
      </c>
      <c r="AB16" s="59">
        <v>8</v>
      </c>
    </row>
    <row r="17" spans="1:28" x14ac:dyDescent="0.25">
      <c r="A17" s="7"/>
      <c r="B17" s="7" t="s">
        <v>18</v>
      </c>
      <c r="C17" s="58" t="s">
        <v>22</v>
      </c>
      <c r="D17" s="17">
        <v>5.8</v>
      </c>
      <c r="E17" s="17">
        <v>0.9</v>
      </c>
      <c r="F17" s="17">
        <v>35</v>
      </c>
      <c r="G17" s="17">
        <v>173.2</v>
      </c>
      <c r="H17" s="17">
        <v>0</v>
      </c>
      <c r="I17" s="17">
        <v>0</v>
      </c>
      <c r="J17" s="63">
        <v>0.1</v>
      </c>
      <c r="K17" s="17">
        <v>0</v>
      </c>
      <c r="L17" s="17">
        <v>20</v>
      </c>
      <c r="M17" s="17">
        <v>1.2</v>
      </c>
      <c r="N17" s="63">
        <v>32</v>
      </c>
      <c r="O17" s="63">
        <v>83</v>
      </c>
      <c r="P17" s="58" t="s">
        <v>44</v>
      </c>
      <c r="Q17" s="13">
        <v>7.3</v>
      </c>
      <c r="R17" s="7">
        <v>1.1000000000000001</v>
      </c>
      <c r="S17" s="7">
        <v>44</v>
      </c>
      <c r="T17" s="7">
        <v>216.5</v>
      </c>
      <c r="U17" s="7">
        <v>0</v>
      </c>
      <c r="V17" s="7">
        <v>0</v>
      </c>
      <c r="W17" s="7">
        <v>0.1</v>
      </c>
      <c r="X17" s="57">
        <v>0</v>
      </c>
      <c r="Y17" s="7">
        <v>25</v>
      </c>
      <c r="Z17" s="7">
        <v>1.5</v>
      </c>
      <c r="AA17" s="57">
        <v>41</v>
      </c>
      <c r="AB17" s="57">
        <v>104</v>
      </c>
    </row>
    <row r="18" spans="1:28" x14ac:dyDescent="0.25">
      <c r="A18" s="7"/>
      <c r="B18" s="10" t="s">
        <v>16</v>
      </c>
      <c r="C18" s="8"/>
      <c r="D18" s="22">
        <f>SUM(D14:D17)</f>
        <v>33.5</v>
      </c>
      <c r="E18" s="22">
        <f t="shared" ref="E18:O18" si="5">SUM(E14:E17)</f>
        <v>22</v>
      </c>
      <c r="F18" s="22">
        <f t="shared" si="5"/>
        <v>104</v>
      </c>
      <c r="G18" s="22">
        <f t="shared" si="5"/>
        <v>782.27</v>
      </c>
      <c r="H18" s="22">
        <f t="shared" si="5"/>
        <v>13.6</v>
      </c>
      <c r="I18" s="22">
        <f t="shared" si="5"/>
        <v>46</v>
      </c>
      <c r="J18" s="22">
        <f t="shared" si="5"/>
        <v>0.5</v>
      </c>
      <c r="K18" s="22">
        <f t="shared" si="5"/>
        <v>0.2</v>
      </c>
      <c r="L18" s="22">
        <f t="shared" si="5"/>
        <v>127.44</v>
      </c>
      <c r="M18" s="22">
        <f t="shared" si="5"/>
        <v>7.1</v>
      </c>
      <c r="N18" s="22">
        <f t="shared" si="5"/>
        <v>145.80000000000001</v>
      </c>
      <c r="O18" s="22">
        <f t="shared" si="5"/>
        <v>513.4</v>
      </c>
      <c r="P18" s="26"/>
      <c r="Q18" s="23">
        <f>SUM(Q14:Q17)</f>
        <v>39.020000000000003</v>
      </c>
      <c r="R18" s="23">
        <f t="shared" ref="R18:AB18" si="6">SUM(R14:R17)</f>
        <v>25.200000000000003</v>
      </c>
      <c r="S18" s="23">
        <f t="shared" si="6"/>
        <v>118</v>
      </c>
      <c r="T18" s="23">
        <f t="shared" si="6"/>
        <v>889.39999999999986</v>
      </c>
      <c r="U18" s="23">
        <f t="shared" si="6"/>
        <v>14.6</v>
      </c>
      <c r="V18" s="23">
        <f t="shared" si="6"/>
        <v>50</v>
      </c>
      <c r="W18" s="23">
        <f t="shared" si="6"/>
        <v>0.6</v>
      </c>
      <c r="X18" s="23">
        <f t="shared" si="6"/>
        <v>0.2</v>
      </c>
      <c r="Y18" s="23">
        <f t="shared" si="6"/>
        <v>140.24</v>
      </c>
      <c r="Z18" s="23">
        <f t="shared" si="6"/>
        <v>7.8199999999999994</v>
      </c>
      <c r="AA18" s="23">
        <f t="shared" si="6"/>
        <v>167.49</v>
      </c>
      <c r="AB18" s="23">
        <f t="shared" si="6"/>
        <v>580.70000000000005</v>
      </c>
    </row>
    <row r="19" spans="1:28" x14ac:dyDescent="0.25">
      <c r="A19" s="7"/>
      <c r="B19" s="1" t="s">
        <v>17</v>
      </c>
      <c r="C19" s="8"/>
      <c r="D19" s="45">
        <f>D11+D18</f>
        <v>46.6</v>
      </c>
      <c r="E19" s="45">
        <f t="shared" ref="E19:P19" si="7">E11+E18</f>
        <v>59.150000000000006</v>
      </c>
      <c r="F19" s="45">
        <f t="shared" si="7"/>
        <v>228.75</v>
      </c>
      <c r="G19" s="45">
        <f t="shared" si="7"/>
        <v>1694.96</v>
      </c>
      <c r="H19" s="45">
        <f t="shared" si="7"/>
        <v>38.700000000000003</v>
      </c>
      <c r="I19" s="45">
        <f t="shared" si="7"/>
        <v>54.8035</v>
      </c>
      <c r="J19" s="45">
        <f t="shared" si="7"/>
        <v>0.7</v>
      </c>
      <c r="K19" s="45">
        <f t="shared" si="7"/>
        <v>0.36</v>
      </c>
      <c r="L19" s="45">
        <f t="shared" si="7"/>
        <v>541.74</v>
      </c>
      <c r="M19" s="45">
        <f t="shared" si="7"/>
        <v>10.55</v>
      </c>
      <c r="N19" s="45">
        <f t="shared" si="7"/>
        <v>214.34000000000003</v>
      </c>
      <c r="O19" s="45">
        <f t="shared" si="7"/>
        <v>734.04</v>
      </c>
      <c r="P19" s="45">
        <f t="shared" si="7"/>
        <v>0</v>
      </c>
      <c r="Q19" s="45">
        <f>Q11+Q18</f>
        <v>55.086666666666673</v>
      </c>
      <c r="R19" s="45">
        <f t="shared" ref="R19:AB19" si="8">R11+R18</f>
        <v>40.616666666666674</v>
      </c>
      <c r="S19" s="45">
        <f t="shared" si="8"/>
        <v>259.45000000000005</v>
      </c>
      <c r="T19" s="45">
        <f t="shared" si="8"/>
        <v>1923.9866666666665</v>
      </c>
      <c r="U19" s="45">
        <f t="shared" si="8"/>
        <v>41.133333333333333</v>
      </c>
      <c r="V19" s="45">
        <f t="shared" si="8"/>
        <v>58.920500000000004</v>
      </c>
      <c r="W19" s="45">
        <f t="shared" si="8"/>
        <v>0.78</v>
      </c>
      <c r="X19" s="45">
        <f t="shared" si="8"/>
        <v>0.375</v>
      </c>
      <c r="Y19" s="45">
        <f t="shared" si="8"/>
        <v>618.44000000000005</v>
      </c>
      <c r="Z19" s="45">
        <f t="shared" si="8"/>
        <v>11.536666666666665</v>
      </c>
      <c r="AA19" s="45">
        <f t="shared" si="8"/>
        <v>246.64000000000001</v>
      </c>
      <c r="AB19" s="45">
        <f t="shared" si="8"/>
        <v>817.17000000000007</v>
      </c>
    </row>
    <row r="20" spans="1:28" x14ac:dyDescent="0.25">
      <c r="B20" s="4"/>
      <c r="C20" s="4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</row>
    <row r="21" spans="1:28" x14ac:dyDescent="0.25"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</row>
    <row r="22" spans="1:28" x14ac:dyDescent="0.25">
      <c r="B22" s="4"/>
      <c r="C22" s="4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</row>
    <row r="23" spans="1:28" x14ac:dyDescent="0.25"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</row>
    <row r="24" spans="1:28" x14ac:dyDescent="0.25"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</row>
    <row r="25" spans="1:28" x14ac:dyDescent="0.25"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</row>
    <row r="26" spans="1:28" x14ac:dyDescent="0.25"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</row>
    <row r="27" spans="1:28" x14ac:dyDescent="0.25"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</row>
    <row r="28" spans="1:28" x14ac:dyDescent="0.25"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</row>
    <row r="29" spans="1:28" x14ac:dyDescent="0.25"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</row>
    <row r="30" spans="1:28" x14ac:dyDescent="0.25"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</row>
    <row r="31" spans="1:28" x14ac:dyDescent="0.25"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</row>
    <row r="32" spans="1:28" x14ac:dyDescent="0.25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</row>
    <row r="33" spans="2:28" x14ac:dyDescent="0.25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</row>
    <row r="34" spans="2:28" x14ac:dyDescent="0.25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</row>
    <row r="35" spans="2:28" x14ac:dyDescent="0.25"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</row>
    <row r="36" spans="2:28" x14ac:dyDescent="0.25"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</row>
    <row r="37" spans="2:28" x14ac:dyDescent="0.25"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</row>
    <row r="38" spans="2:28" x14ac:dyDescent="0.25"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</row>
    <row r="39" spans="2:28" x14ac:dyDescent="0.25"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</row>
    <row r="40" spans="2:28" x14ac:dyDescent="0.25"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</row>
    <row r="41" spans="2:28" x14ac:dyDescent="0.25"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</row>
    <row r="42" spans="2:28" x14ac:dyDescent="0.25"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</row>
    <row r="43" spans="2:28" x14ac:dyDescent="0.25"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</row>
    <row r="44" spans="2:28" x14ac:dyDescent="0.25"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</row>
    <row r="45" spans="2:28" x14ac:dyDescent="0.25"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</row>
    <row r="46" spans="2:28" x14ac:dyDescent="0.25"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</row>
    <row r="47" spans="2:28" x14ac:dyDescent="0.25"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</row>
    <row r="48" spans="2:28" x14ac:dyDescent="0.25"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</row>
    <row r="49" spans="2:28" x14ac:dyDescent="0.25"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</row>
    <row r="50" spans="2:28" x14ac:dyDescent="0.25"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</row>
    <row r="51" spans="2:28" x14ac:dyDescent="0.25"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</row>
    <row r="52" spans="2:28" x14ac:dyDescent="0.25"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</row>
    <row r="53" spans="2:28" x14ac:dyDescent="0.25"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</row>
    <row r="54" spans="2:28" x14ac:dyDescent="0.25"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</row>
    <row r="55" spans="2:28" x14ac:dyDescent="0.25"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</row>
    <row r="56" spans="2:28" x14ac:dyDescent="0.25"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</row>
    <row r="57" spans="2:28" x14ac:dyDescent="0.25"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</row>
    <row r="58" spans="2:28" x14ac:dyDescent="0.25"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</row>
    <row r="59" spans="2:28" x14ac:dyDescent="0.25"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</row>
    <row r="60" spans="2:28" x14ac:dyDescent="0.25"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</row>
    <row r="61" spans="2:28" x14ac:dyDescent="0.25"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</row>
    <row r="62" spans="2:28" x14ac:dyDescent="0.25"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</row>
    <row r="63" spans="2:28" x14ac:dyDescent="0.25"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</row>
    <row r="64" spans="2:28" x14ac:dyDescent="0.25"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</row>
    <row r="65" spans="2:28" x14ac:dyDescent="0.25"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</row>
    <row r="66" spans="2:28" x14ac:dyDescent="0.25"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</row>
    <row r="67" spans="2:28" x14ac:dyDescent="0.25"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</row>
    <row r="68" spans="2:28" x14ac:dyDescent="0.25"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</row>
    <row r="69" spans="2:28" x14ac:dyDescent="0.25"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</row>
    <row r="70" spans="2:28" x14ac:dyDescent="0.25"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</row>
    <row r="71" spans="2:28" x14ac:dyDescent="0.25"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</row>
    <row r="72" spans="2:28" x14ac:dyDescent="0.25"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</row>
    <row r="73" spans="2:28" x14ac:dyDescent="0.25"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</row>
    <row r="74" spans="2:28" x14ac:dyDescent="0.25"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</row>
    <row r="75" spans="2:28" x14ac:dyDescent="0.25"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</row>
    <row r="76" spans="2:28" x14ac:dyDescent="0.25"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</row>
    <row r="77" spans="2:28" x14ac:dyDescent="0.25"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</row>
    <row r="78" spans="2:28" x14ac:dyDescent="0.25"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</row>
    <row r="79" spans="2:28" x14ac:dyDescent="0.25"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</row>
    <row r="80" spans="2:28" x14ac:dyDescent="0.25"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</row>
    <row r="81" spans="2:28" x14ac:dyDescent="0.25"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</row>
    <row r="82" spans="2:28" x14ac:dyDescent="0.25"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</row>
    <row r="83" spans="2:28" x14ac:dyDescent="0.25"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</row>
    <row r="84" spans="2:28" x14ac:dyDescent="0.25"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</row>
    <row r="85" spans="2:28" x14ac:dyDescent="0.25"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</row>
    <row r="86" spans="2:28" x14ac:dyDescent="0.25"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</row>
    <row r="87" spans="2:28" x14ac:dyDescent="0.25"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</row>
    <row r="88" spans="2:28" x14ac:dyDescent="0.25"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</row>
    <row r="89" spans="2:28" x14ac:dyDescent="0.25"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</row>
    <row r="90" spans="2:28" x14ac:dyDescent="0.25"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</row>
    <row r="91" spans="2:28" x14ac:dyDescent="0.25"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</row>
    <row r="92" spans="2:28" x14ac:dyDescent="0.25"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</row>
    <row r="93" spans="2:28" x14ac:dyDescent="0.25"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</row>
    <row r="94" spans="2:28" x14ac:dyDescent="0.25"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</row>
    <row r="95" spans="2:28" x14ac:dyDescent="0.25"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</row>
    <row r="96" spans="2:28" x14ac:dyDescent="0.25"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</row>
    <row r="97" spans="2:28" x14ac:dyDescent="0.25"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</row>
    <row r="98" spans="2:28" x14ac:dyDescent="0.25"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</row>
    <row r="99" spans="2:28" x14ac:dyDescent="0.25"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</row>
    <row r="100" spans="2:28" x14ac:dyDescent="0.25"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</row>
    <row r="101" spans="2:28" x14ac:dyDescent="0.25"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</row>
    <row r="102" spans="2:28" x14ac:dyDescent="0.25"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</row>
    <row r="103" spans="2:28" x14ac:dyDescent="0.25"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</row>
    <row r="104" spans="2:28" x14ac:dyDescent="0.25"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</row>
    <row r="105" spans="2:28" x14ac:dyDescent="0.25"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</row>
    <row r="106" spans="2:28" x14ac:dyDescent="0.25"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</row>
    <row r="107" spans="2:28" x14ac:dyDescent="0.25"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</row>
    <row r="108" spans="2:28" x14ac:dyDescent="0.25"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</row>
    <row r="109" spans="2:28" x14ac:dyDescent="0.25"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</row>
    <row r="110" spans="2:28" x14ac:dyDescent="0.25"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</row>
    <row r="111" spans="2:28" x14ac:dyDescent="0.25"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</row>
    <row r="112" spans="2:28" x14ac:dyDescent="0.25"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</row>
    <row r="113" spans="2:28" x14ac:dyDescent="0.25"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</row>
    <row r="114" spans="2:28" x14ac:dyDescent="0.25"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</row>
    <row r="115" spans="2:28" x14ac:dyDescent="0.25"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</row>
    <row r="116" spans="2:28" x14ac:dyDescent="0.25"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</row>
    <row r="117" spans="2:28" x14ac:dyDescent="0.25"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</row>
    <row r="118" spans="2:28" x14ac:dyDescent="0.25"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</row>
    <row r="119" spans="2:28" x14ac:dyDescent="0.25"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</row>
    <row r="120" spans="2:28" x14ac:dyDescent="0.25"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</row>
    <row r="121" spans="2:28" x14ac:dyDescent="0.25"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</row>
    <row r="122" spans="2:28" x14ac:dyDescent="0.25"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</row>
    <row r="123" spans="2:28" x14ac:dyDescent="0.25"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</row>
    <row r="124" spans="2:28" x14ac:dyDescent="0.25"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</row>
    <row r="125" spans="2:28" x14ac:dyDescent="0.25"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</row>
    <row r="126" spans="2:28" x14ac:dyDescent="0.25"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</row>
    <row r="127" spans="2:28" x14ac:dyDescent="0.25"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</row>
    <row r="128" spans="2:28" x14ac:dyDescent="0.25"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</row>
    <row r="129" spans="2:28" x14ac:dyDescent="0.25"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</row>
    <row r="130" spans="2:28" x14ac:dyDescent="0.25"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</row>
    <row r="131" spans="2:28" x14ac:dyDescent="0.25"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</row>
  </sheetData>
  <mergeCells count="6">
    <mergeCell ref="Y3:AB3"/>
    <mergeCell ref="D3:G3"/>
    <mergeCell ref="Q3:T3"/>
    <mergeCell ref="H3:K3"/>
    <mergeCell ref="L3:O3"/>
    <mergeCell ref="U3:X3"/>
  </mergeCells>
  <pageMargins left="0.7" right="0.7" top="0.75" bottom="0.75" header="0.3" footer="0.3"/>
  <pageSetup paperSize="9" scale="84" fitToHeight="0" orientation="landscape" horizontalDpi="180" verticalDpi="18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1"/>
  <sheetViews>
    <sheetView tabSelected="1" workbookViewId="0">
      <selection activeCell="AC13" sqref="AC13"/>
    </sheetView>
  </sheetViews>
  <sheetFormatPr defaultRowHeight="15" x14ac:dyDescent="0.25"/>
  <cols>
    <col min="1" max="1" width="4.42578125" customWidth="1"/>
    <col min="2" max="2" width="34.5703125" customWidth="1"/>
    <col min="3" max="3" width="7" customWidth="1"/>
    <col min="4" max="6" width="3.42578125" customWidth="1"/>
    <col min="7" max="7" width="4.140625" customWidth="1"/>
    <col min="8" max="12" width="3.42578125" customWidth="1"/>
    <col min="13" max="13" width="3.85546875" customWidth="1"/>
    <col min="14" max="15" width="3.42578125" customWidth="1"/>
    <col min="16" max="16" width="8.28515625" customWidth="1"/>
    <col min="17" max="17" width="4" customWidth="1"/>
    <col min="18" max="19" width="3.42578125" customWidth="1"/>
    <col min="20" max="20" width="4.28515625" customWidth="1"/>
    <col min="21" max="22" width="3.42578125" customWidth="1"/>
    <col min="23" max="23" width="3.5703125" customWidth="1"/>
    <col min="24" max="24" width="3" customWidth="1"/>
    <col min="25" max="25" width="4.5703125" customWidth="1"/>
    <col min="26" max="27" width="3.7109375" customWidth="1"/>
    <col min="28" max="28" width="4.28515625" customWidth="1"/>
  </cols>
  <sheetData>
    <row r="1" spans="1:28" x14ac:dyDescent="0.25">
      <c r="A1" s="18"/>
      <c r="B1" s="28" t="s">
        <v>111</v>
      </c>
      <c r="C1" s="28"/>
      <c r="D1" s="1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</row>
    <row r="2" spans="1:28" ht="12.75" customHeight="1" x14ac:dyDescent="0.25">
      <c r="A2" s="18"/>
      <c r="B2" s="29" t="s">
        <v>45</v>
      </c>
      <c r="C2" s="28"/>
      <c r="D2" s="1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</row>
    <row r="3" spans="1:28" ht="12.75" customHeight="1" x14ac:dyDescent="0.25">
      <c r="A3" s="7"/>
      <c r="B3" s="1" t="s">
        <v>0</v>
      </c>
      <c r="C3" s="76" t="s">
        <v>82</v>
      </c>
      <c r="D3" s="97" t="s">
        <v>14</v>
      </c>
      <c r="E3" s="98"/>
      <c r="F3" s="98"/>
      <c r="G3" s="99"/>
      <c r="H3" s="96" t="s">
        <v>1</v>
      </c>
      <c r="I3" s="96"/>
      <c r="J3" s="96"/>
      <c r="K3" s="96"/>
      <c r="L3" s="96" t="s">
        <v>15</v>
      </c>
      <c r="M3" s="96"/>
      <c r="N3" s="96"/>
      <c r="O3" s="96"/>
      <c r="P3" s="76" t="s">
        <v>83</v>
      </c>
      <c r="Q3" s="97" t="s">
        <v>14</v>
      </c>
      <c r="R3" s="98"/>
      <c r="S3" s="98"/>
      <c r="T3" s="99"/>
      <c r="U3" s="96" t="s">
        <v>1</v>
      </c>
      <c r="V3" s="96"/>
      <c r="W3" s="96"/>
      <c r="X3" s="96"/>
      <c r="Y3" s="96" t="s">
        <v>15</v>
      </c>
      <c r="Z3" s="96"/>
      <c r="AA3" s="96"/>
      <c r="AB3" s="96"/>
    </row>
    <row r="4" spans="1:28" ht="12" customHeight="1" x14ac:dyDescent="0.25">
      <c r="A4" s="7"/>
      <c r="B4" s="1" t="s">
        <v>2</v>
      </c>
      <c r="C4" s="1" t="s">
        <v>12</v>
      </c>
      <c r="D4" s="1" t="s">
        <v>3</v>
      </c>
      <c r="E4" s="1" t="s">
        <v>4</v>
      </c>
      <c r="F4" s="1" t="s">
        <v>5</v>
      </c>
      <c r="G4" s="1" t="s">
        <v>11</v>
      </c>
      <c r="H4" s="1" t="s">
        <v>7</v>
      </c>
      <c r="I4" s="1" t="s">
        <v>84</v>
      </c>
      <c r="J4" s="1" t="s">
        <v>6</v>
      </c>
      <c r="K4" s="1" t="s">
        <v>85</v>
      </c>
      <c r="L4" s="1" t="s">
        <v>8</v>
      </c>
      <c r="M4" s="1" t="s">
        <v>13</v>
      </c>
      <c r="N4" s="1" t="s">
        <v>86</v>
      </c>
      <c r="O4" s="1" t="s">
        <v>87</v>
      </c>
      <c r="P4" s="1" t="s">
        <v>12</v>
      </c>
      <c r="Q4" s="1" t="s">
        <v>3</v>
      </c>
      <c r="R4" s="1" t="s">
        <v>4</v>
      </c>
      <c r="S4" s="1" t="s">
        <v>5</v>
      </c>
      <c r="T4" s="1" t="s">
        <v>11</v>
      </c>
      <c r="U4" s="1" t="s">
        <v>7</v>
      </c>
      <c r="V4" s="1" t="s">
        <v>84</v>
      </c>
      <c r="W4" s="1" t="s">
        <v>6</v>
      </c>
      <c r="X4" s="1" t="s">
        <v>85</v>
      </c>
      <c r="Y4" s="1" t="s">
        <v>8</v>
      </c>
      <c r="Z4" s="1" t="s">
        <v>13</v>
      </c>
      <c r="AA4" s="1" t="s">
        <v>86</v>
      </c>
      <c r="AB4" s="1" t="s">
        <v>87</v>
      </c>
    </row>
    <row r="5" spans="1:28" x14ac:dyDescent="0.25">
      <c r="A5" s="57">
        <v>112</v>
      </c>
      <c r="B5" s="55" t="s">
        <v>78</v>
      </c>
      <c r="C5" s="56" t="s">
        <v>25</v>
      </c>
      <c r="D5" s="59">
        <v>7.44</v>
      </c>
      <c r="E5" s="59">
        <v>7.48</v>
      </c>
      <c r="F5" s="59">
        <v>36.5</v>
      </c>
      <c r="G5" s="59">
        <v>243</v>
      </c>
      <c r="H5" s="59">
        <v>1.34</v>
      </c>
      <c r="I5" s="59">
        <v>32.4</v>
      </c>
      <c r="J5" s="59">
        <v>0.14399999999999999</v>
      </c>
      <c r="K5" s="59">
        <v>0.1</v>
      </c>
      <c r="L5" s="59">
        <v>136.19999999999999</v>
      </c>
      <c r="M5" s="59">
        <v>0.5</v>
      </c>
      <c r="N5" s="59">
        <v>47.8</v>
      </c>
      <c r="O5" s="59">
        <v>187</v>
      </c>
      <c r="P5" s="88" t="s">
        <v>92</v>
      </c>
      <c r="Q5" s="59">
        <f>D5/4*5</f>
        <v>9.3000000000000007</v>
      </c>
      <c r="R5" s="59">
        <f t="shared" ref="R5:AB5" si="0">E5/4*5</f>
        <v>9.3500000000000014</v>
      </c>
      <c r="S5" s="59">
        <f t="shared" si="0"/>
        <v>45.625</v>
      </c>
      <c r="T5" s="59">
        <f t="shared" si="0"/>
        <v>303.75</v>
      </c>
      <c r="U5" s="59">
        <f t="shared" si="0"/>
        <v>1.675</v>
      </c>
      <c r="V5" s="59">
        <f t="shared" si="0"/>
        <v>40.5</v>
      </c>
      <c r="W5" s="59">
        <f t="shared" si="0"/>
        <v>0.18</v>
      </c>
      <c r="X5" s="59">
        <f t="shared" si="0"/>
        <v>0.125</v>
      </c>
      <c r="Y5" s="59">
        <f t="shared" si="0"/>
        <v>170.25</v>
      </c>
      <c r="Z5" s="59">
        <f t="shared" si="0"/>
        <v>0.625</v>
      </c>
      <c r="AA5" s="59">
        <f t="shared" si="0"/>
        <v>59.75</v>
      </c>
      <c r="AB5" s="59">
        <f t="shared" si="0"/>
        <v>233.75</v>
      </c>
    </row>
    <row r="6" spans="1:28" x14ac:dyDescent="0.25">
      <c r="A6" s="57">
        <v>287</v>
      </c>
      <c r="B6" s="55" t="s">
        <v>37</v>
      </c>
      <c r="C6" s="56">
        <v>200</v>
      </c>
      <c r="D6" s="59">
        <v>1.4</v>
      </c>
      <c r="E6" s="59">
        <v>1.6</v>
      </c>
      <c r="F6" s="59">
        <v>17</v>
      </c>
      <c r="G6" s="59">
        <v>108.69</v>
      </c>
      <c r="H6" s="59">
        <v>2.8</v>
      </c>
      <c r="I6" s="59">
        <v>8.4</v>
      </c>
      <c r="J6" s="59">
        <v>0.1</v>
      </c>
      <c r="K6" s="59">
        <v>0.1</v>
      </c>
      <c r="L6" s="59">
        <v>121</v>
      </c>
      <c r="M6" s="59">
        <v>0.1</v>
      </c>
      <c r="N6" s="59">
        <v>15</v>
      </c>
      <c r="O6" s="59">
        <v>91</v>
      </c>
      <c r="P6" s="56">
        <v>200</v>
      </c>
      <c r="Q6" s="59">
        <v>1.4</v>
      </c>
      <c r="R6" s="59">
        <v>1.6</v>
      </c>
      <c r="S6" s="59">
        <v>17</v>
      </c>
      <c r="T6" s="59">
        <v>89.32</v>
      </c>
      <c r="U6" s="59">
        <v>2.8</v>
      </c>
      <c r="V6" s="59">
        <v>8.4</v>
      </c>
      <c r="W6" s="59">
        <v>0.1</v>
      </c>
      <c r="X6" s="59">
        <v>0.1</v>
      </c>
      <c r="Y6" s="59">
        <v>119</v>
      </c>
      <c r="Z6" s="59">
        <v>0.1</v>
      </c>
      <c r="AA6" s="59">
        <v>15.1</v>
      </c>
      <c r="AB6" s="59">
        <v>79.2</v>
      </c>
    </row>
    <row r="7" spans="1:28" x14ac:dyDescent="0.25">
      <c r="A7" s="57"/>
      <c r="B7" s="55" t="s">
        <v>20</v>
      </c>
      <c r="C7" s="60">
        <v>40</v>
      </c>
      <c r="D7" s="59">
        <v>3.2</v>
      </c>
      <c r="E7" s="59">
        <v>0.4</v>
      </c>
      <c r="F7" s="59">
        <v>19</v>
      </c>
      <c r="G7" s="59">
        <v>94</v>
      </c>
      <c r="H7" s="59">
        <v>0</v>
      </c>
      <c r="I7" s="59">
        <v>0</v>
      </c>
      <c r="J7" s="59">
        <v>0</v>
      </c>
      <c r="K7" s="59">
        <v>0</v>
      </c>
      <c r="L7" s="59">
        <v>8.6999999999999993</v>
      </c>
      <c r="M7" s="59">
        <v>0.4</v>
      </c>
      <c r="N7" s="59">
        <v>13.2</v>
      </c>
      <c r="O7" s="59">
        <v>30.6</v>
      </c>
      <c r="P7" s="56">
        <v>50</v>
      </c>
      <c r="Q7" s="62">
        <v>4</v>
      </c>
      <c r="R7" s="62">
        <v>0.5</v>
      </c>
      <c r="S7" s="62">
        <v>24</v>
      </c>
      <c r="T7" s="62">
        <v>117.5</v>
      </c>
      <c r="U7" s="62">
        <v>0</v>
      </c>
      <c r="V7" s="62">
        <v>0</v>
      </c>
      <c r="W7" s="62">
        <v>0</v>
      </c>
      <c r="X7" s="62">
        <v>0</v>
      </c>
      <c r="Y7" s="62">
        <v>11</v>
      </c>
      <c r="Z7" s="62">
        <v>0.5</v>
      </c>
      <c r="AA7" s="62">
        <v>17</v>
      </c>
      <c r="AB7" s="62">
        <v>38</v>
      </c>
    </row>
    <row r="8" spans="1:28" x14ac:dyDescent="0.25">
      <c r="A8" s="55">
        <v>365</v>
      </c>
      <c r="B8" s="55" t="s">
        <v>62</v>
      </c>
      <c r="C8" s="60">
        <v>30</v>
      </c>
      <c r="D8" s="55">
        <v>1.2</v>
      </c>
      <c r="E8" s="55">
        <v>0</v>
      </c>
      <c r="F8" s="55">
        <v>20.6</v>
      </c>
      <c r="G8" s="55">
        <v>80</v>
      </c>
      <c r="H8" s="55">
        <v>0.42</v>
      </c>
      <c r="I8" s="55">
        <v>0.15</v>
      </c>
      <c r="J8" s="55">
        <v>0</v>
      </c>
      <c r="K8" s="55">
        <v>0</v>
      </c>
      <c r="L8" s="55">
        <v>2.4</v>
      </c>
      <c r="M8" s="55">
        <v>0.2</v>
      </c>
      <c r="N8" s="55">
        <v>4.2</v>
      </c>
      <c r="O8" s="55">
        <v>15.4</v>
      </c>
      <c r="P8" s="60">
        <v>30</v>
      </c>
      <c r="Q8" s="55">
        <v>1.2</v>
      </c>
      <c r="R8" s="55">
        <v>0</v>
      </c>
      <c r="S8" s="55">
        <v>20.6</v>
      </c>
      <c r="T8" s="55">
        <v>80</v>
      </c>
      <c r="U8" s="55">
        <v>0.42</v>
      </c>
      <c r="V8" s="55">
        <v>0.15</v>
      </c>
      <c r="W8" s="55">
        <v>0</v>
      </c>
      <c r="X8" s="55">
        <v>0</v>
      </c>
      <c r="Y8" s="55">
        <v>2.4</v>
      </c>
      <c r="Z8" s="55">
        <v>0.2</v>
      </c>
      <c r="AA8" s="55">
        <v>4.2</v>
      </c>
      <c r="AB8" s="55">
        <v>15.4</v>
      </c>
    </row>
    <row r="9" spans="1:28" x14ac:dyDescent="0.25">
      <c r="A9" s="57">
        <v>604</v>
      </c>
      <c r="B9" s="55" t="s">
        <v>114</v>
      </c>
      <c r="C9" s="60">
        <v>50</v>
      </c>
      <c r="D9" s="59">
        <v>3.75</v>
      </c>
      <c r="E9" s="59">
        <v>4.9000000000000004</v>
      </c>
      <c r="F9" s="59">
        <v>37.200000000000003</v>
      </c>
      <c r="G9" s="59">
        <v>208.5</v>
      </c>
      <c r="H9" s="59">
        <v>0</v>
      </c>
      <c r="I9" s="59">
        <v>0</v>
      </c>
      <c r="J9" s="59">
        <v>0.04</v>
      </c>
      <c r="K9" s="59">
        <v>0</v>
      </c>
      <c r="L9" s="59">
        <v>2.5000000000000001E-2</v>
      </c>
      <c r="M9" s="59">
        <v>1.05</v>
      </c>
      <c r="N9" s="59">
        <v>0</v>
      </c>
      <c r="O9" s="59">
        <v>0</v>
      </c>
      <c r="P9" s="56">
        <v>50</v>
      </c>
      <c r="Q9" s="59">
        <v>3.75</v>
      </c>
      <c r="R9" s="59">
        <v>4.9000000000000004</v>
      </c>
      <c r="S9" s="59">
        <v>37.200000000000003</v>
      </c>
      <c r="T9" s="59">
        <v>208.5</v>
      </c>
      <c r="U9" s="59">
        <v>0</v>
      </c>
      <c r="V9" s="59">
        <v>0</v>
      </c>
      <c r="W9" s="59">
        <v>0.04</v>
      </c>
      <c r="X9" s="59">
        <v>0</v>
      </c>
      <c r="Y9" s="59">
        <v>2.5000000000000001E-2</v>
      </c>
      <c r="Z9" s="59">
        <v>1.05</v>
      </c>
      <c r="AA9" s="59">
        <v>0</v>
      </c>
      <c r="AB9" s="69"/>
    </row>
    <row r="10" spans="1:28" x14ac:dyDescent="0.25">
      <c r="A10" s="57">
        <v>89</v>
      </c>
      <c r="B10" s="55" t="s">
        <v>91</v>
      </c>
      <c r="C10" s="56">
        <v>150</v>
      </c>
      <c r="D10" s="59">
        <v>0.6</v>
      </c>
      <c r="E10" s="59">
        <v>0.6</v>
      </c>
      <c r="F10" s="59">
        <v>15</v>
      </c>
      <c r="G10" s="59">
        <v>67.5</v>
      </c>
      <c r="H10" s="59">
        <v>18</v>
      </c>
      <c r="I10" s="59">
        <v>0</v>
      </c>
      <c r="J10" s="59">
        <v>0</v>
      </c>
      <c r="K10" s="59">
        <v>0</v>
      </c>
      <c r="L10" s="59">
        <v>84</v>
      </c>
      <c r="M10" s="59">
        <v>1.7</v>
      </c>
      <c r="N10" s="59">
        <v>13.5</v>
      </c>
      <c r="O10" s="59">
        <v>16.5</v>
      </c>
      <c r="P10" s="56">
        <v>150</v>
      </c>
      <c r="Q10" s="59">
        <v>0.6</v>
      </c>
      <c r="R10" s="59">
        <v>0.6</v>
      </c>
      <c r="S10" s="59">
        <v>15</v>
      </c>
      <c r="T10" s="59">
        <v>67.5</v>
      </c>
      <c r="U10" s="59">
        <v>18</v>
      </c>
      <c r="V10" s="59">
        <v>0</v>
      </c>
      <c r="W10" s="59">
        <v>0</v>
      </c>
      <c r="X10" s="59">
        <v>0</v>
      </c>
      <c r="Y10" s="59">
        <v>84</v>
      </c>
      <c r="Z10" s="59">
        <v>1.7</v>
      </c>
      <c r="AA10" s="59">
        <v>13.5</v>
      </c>
      <c r="AB10" s="59">
        <v>16.5</v>
      </c>
    </row>
    <row r="11" spans="1:28" ht="12.75" customHeight="1" x14ac:dyDescent="0.25">
      <c r="A11" s="7"/>
      <c r="B11" s="10" t="s">
        <v>16</v>
      </c>
      <c r="C11" s="56"/>
      <c r="D11" s="21">
        <f t="shared" ref="D11:O11" si="1">SUM(D5:D10)</f>
        <v>17.59</v>
      </c>
      <c r="E11" s="21">
        <f t="shared" si="1"/>
        <v>14.98</v>
      </c>
      <c r="F11" s="21">
        <f t="shared" si="1"/>
        <v>145.30000000000001</v>
      </c>
      <c r="G11" s="21">
        <f t="shared" si="1"/>
        <v>801.69</v>
      </c>
      <c r="H11" s="21">
        <f t="shared" si="1"/>
        <v>22.56</v>
      </c>
      <c r="I11" s="21">
        <f t="shared" si="1"/>
        <v>40.949999999999996</v>
      </c>
      <c r="J11" s="21">
        <f t="shared" si="1"/>
        <v>0.28399999999999997</v>
      </c>
      <c r="K11" s="21">
        <f t="shared" si="1"/>
        <v>0.2</v>
      </c>
      <c r="L11" s="21">
        <f t="shared" si="1"/>
        <v>352.32499999999993</v>
      </c>
      <c r="M11" s="21">
        <f t="shared" si="1"/>
        <v>3.95</v>
      </c>
      <c r="N11" s="21">
        <f t="shared" si="1"/>
        <v>93.7</v>
      </c>
      <c r="O11" s="21">
        <f t="shared" si="1"/>
        <v>340.5</v>
      </c>
      <c r="P11" s="21"/>
      <c r="Q11" s="21">
        <f t="shared" ref="Q11:AB11" si="2">SUM(Q5:Q10)</f>
        <v>20.25</v>
      </c>
      <c r="R11" s="21">
        <f t="shared" si="2"/>
        <v>16.950000000000003</v>
      </c>
      <c r="S11" s="21">
        <f t="shared" si="2"/>
        <v>159.42500000000001</v>
      </c>
      <c r="T11" s="21">
        <f t="shared" si="2"/>
        <v>866.56999999999994</v>
      </c>
      <c r="U11" s="21">
        <f t="shared" si="2"/>
        <v>22.895</v>
      </c>
      <c r="V11" s="21">
        <f t="shared" si="2"/>
        <v>49.05</v>
      </c>
      <c r="W11" s="21">
        <f t="shared" si="2"/>
        <v>0.32</v>
      </c>
      <c r="X11" s="21">
        <f t="shared" si="2"/>
        <v>0.22500000000000001</v>
      </c>
      <c r="Y11" s="21">
        <f t="shared" si="2"/>
        <v>386.67499999999995</v>
      </c>
      <c r="Z11" s="21">
        <f t="shared" si="2"/>
        <v>4.1749999999999998</v>
      </c>
      <c r="AA11" s="21">
        <f t="shared" si="2"/>
        <v>109.55</v>
      </c>
      <c r="AB11" s="21">
        <f t="shared" si="2"/>
        <v>382.84999999999997</v>
      </c>
    </row>
    <row r="12" spans="1:28" ht="12" customHeight="1" x14ac:dyDescent="0.25">
      <c r="A12" s="7"/>
      <c r="B12" s="6" t="s">
        <v>9</v>
      </c>
      <c r="C12" s="51"/>
      <c r="D12" s="69"/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51"/>
      <c r="Q12" s="69"/>
      <c r="R12" s="69"/>
      <c r="S12" s="69"/>
      <c r="T12" s="69"/>
      <c r="U12" s="69"/>
      <c r="V12" s="69"/>
      <c r="W12" s="50"/>
      <c r="X12" s="50"/>
      <c r="Y12" s="50"/>
      <c r="Z12" s="50"/>
      <c r="AA12" s="50"/>
      <c r="AB12" s="50"/>
    </row>
    <row r="13" spans="1:28" ht="30.75" customHeight="1" x14ac:dyDescent="0.25">
      <c r="A13" s="57">
        <v>2</v>
      </c>
      <c r="B13" s="67" t="s">
        <v>68</v>
      </c>
      <c r="C13" s="52">
        <v>80</v>
      </c>
      <c r="D13" s="69">
        <v>1.2</v>
      </c>
      <c r="E13" s="69">
        <v>4.4000000000000004</v>
      </c>
      <c r="F13" s="69">
        <v>6.7</v>
      </c>
      <c r="G13" s="69">
        <v>71.2</v>
      </c>
      <c r="H13" s="69">
        <v>4.5999999999999996</v>
      </c>
      <c r="I13" s="69">
        <v>0.3</v>
      </c>
      <c r="J13" s="69">
        <v>0</v>
      </c>
      <c r="K13" s="69">
        <v>4.7</v>
      </c>
      <c r="L13" s="69">
        <v>26</v>
      </c>
      <c r="M13" s="69">
        <v>1</v>
      </c>
      <c r="N13" s="69">
        <v>18.7</v>
      </c>
      <c r="O13" s="69">
        <v>37.299999999999997</v>
      </c>
      <c r="P13" s="52">
        <v>80</v>
      </c>
      <c r="Q13" s="69">
        <v>1.2</v>
      </c>
      <c r="R13" s="69">
        <v>4.4000000000000004</v>
      </c>
      <c r="S13" s="69">
        <v>6.7</v>
      </c>
      <c r="T13" s="69">
        <v>71.2</v>
      </c>
      <c r="U13" s="69">
        <v>4.5999999999999996</v>
      </c>
      <c r="V13" s="69">
        <v>0.3</v>
      </c>
      <c r="W13" s="69">
        <v>0</v>
      </c>
      <c r="X13" s="69">
        <v>4.7</v>
      </c>
      <c r="Y13" s="69">
        <v>26</v>
      </c>
      <c r="Z13" s="69">
        <v>1</v>
      </c>
      <c r="AA13" s="69">
        <v>18.7</v>
      </c>
      <c r="AB13" s="69">
        <f t="shared" ref="AB13" si="3">O13*80/60</f>
        <v>49.733333333333334</v>
      </c>
    </row>
    <row r="14" spans="1:28" ht="25.5" customHeight="1" x14ac:dyDescent="0.25">
      <c r="A14" s="57">
        <v>48</v>
      </c>
      <c r="B14" s="54" t="s">
        <v>79</v>
      </c>
      <c r="C14" s="47" t="s">
        <v>80</v>
      </c>
      <c r="D14" s="69">
        <v>8.8000000000000007</v>
      </c>
      <c r="E14" s="69">
        <v>7.4</v>
      </c>
      <c r="F14" s="69">
        <v>12.06</v>
      </c>
      <c r="G14" s="69">
        <v>150.09</v>
      </c>
      <c r="H14" s="69">
        <v>9.0299999999999994</v>
      </c>
      <c r="I14" s="69">
        <v>0</v>
      </c>
      <c r="J14" s="69">
        <v>9.6000000000000002E-2</v>
      </c>
      <c r="K14" s="69">
        <v>0.3</v>
      </c>
      <c r="L14" s="69">
        <v>13</v>
      </c>
      <c r="M14" s="69">
        <v>1.3</v>
      </c>
      <c r="N14" s="69">
        <v>23</v>
      </c>
      <c r="O14" s="69">
        <v>95</v>
      </c>
      <c r="P14" s="47" t="s">
        <v>109</v>
      </c>
      <c r="Q14" s="69">
        <v>9.2420000000000009</v>
      </c>
      <c r="R14" s="69">
        <v>7.9859999999999998</v>
      </c>
      <c r="S14" s="69">
        <v>15</v>
      </c>
      <c r="T14" s="69">
        <v>168.94</v>
      </c>
      <c r="U14" s="69">
        <v>11.25</v>
      </c>
      <c r="V14" s="69">
        <v>0.01</v>
      </c>
      <c r="W14" s="69">
        <v>0.12</v>
      </c>
      <c r="X14" s="69">
        <v>0.36</v>
      </c>
      <c r="Y14" s="69">
        <v>16.25</v>
      </c>
      <c r="Z14" s="69">
        <v>1.59</v>
      </c>
      <c r="AA14" s="69">
        <v>28.95</v>
      </c>
      <c r="AB14" s="69">
        <v>119.18</v>
      </c>
    </row>
    <row r="15" spans="1:28" ht="22.5" customHeight="1" x14ac:dyDescent="0.25">
      <c r="A15" s="7">
        <v>205</v>
      </c>
      <c r="B15" s="54" t="s">
        <v>125</v>
      </c>
      <c r="C15" s="51" t="s">
        <v>126</v>
      </c>
      <c r="D15" s="69">
        <v>12.5</v>
      </c>
      <c r="E15" s="69">
        <v>14.34</v>
      </c>
      <c r="F15" s="69">
        <v>5.88</v>
      </c>
      <c r="G15" s="69">
        <v>202.58</v>
      </c>
      <c r="H15" s="69">
        <v>1.74</v>
      </c>
      <c r="I15" s="69">
        <v>0</v>
      </c>
      <c r="J15" s="69">
        <v>0.05</v>
      </c>
      <c r="K15" s="69">
        <v>10</v>
      </c>
      <c r="L15" s="69">
        <v>12.51</v>
      </c>
      <c r="M15" s="69">
        <v>2.14</v>
      </c>
      <c r="N15" s="69">
        <v>12.1</v>
      </c>
      <c r="O15" s="69">
        <v>100</v>
      </c>
      <c r="P15" s="51" t="s">
        <v>126</v>
      </c>
      <c r="Q15" s="69">
        <v>10.94</v>
      </c>
      <c r="R15" s="69">
        <v>22.76</v>
      </c>
      <c r="S15" s="69">
        <v>3.47</v>
      </c>
      <c r="T15" s="69">
        <v>262.8</v>
      </c>
      <c r="U15" s="69">
        <v>0.78</v>
      </c>
      <c r="V15" s="69">
        <v>0</v>
      </c>
      <c r="W15" s="69">
        <v>0.14000000000000001</v>
      </c>
      <c r="X15" s="69">
        <v>0.6</v>
      </c>
      <c r="Y15" s="69">
        <v>31</v>
      </c>
      <c r="Z15" s="69">
        <v>1.6</v>
      </c>
      <c r="AA15" s="69">
        <v>17.3</v>
      </c>
      <c r="AB15" s="69">
        <v>143</v>
      </c>
    </row>
    <row r="16" spans="1:28" x14ac:dyDescent="0.25">
      <c r="A16" s="65">
        <v>219</v>
      </c>
      <c r="B16" s="69" t="s">
        <v>129</v>
      </c>
      <c r="C16" s="51">
        <v>150</v>
      </c>
      <c r="D16" s="69">
        <v>5.5</v>
      </c>
      <c r="E16" s="69">
        <v>5.3</v>
      </c>
      <c r="F16" s="69">
        <v>35</v>
      </c>
      <c r="G16" s="69">
        <v>211.1</v>
      </c>
      <c r="H16" s="69">
        <v>0</v>
      </c>
      <c r="I16" s="69">
        <v>0</v>
      </c>
      <c r="J16" s="69">
        <v>0.1</v>
      </c>
      <c r="K16" s="69">
        <v>1</v>
      </c>
      <c r="L16" s="69">
        <v>11</v>
      </c>
      <c r="M16" s="69">
        <v>0.9</v>
      </c>
      <c r="N16" s="69">
        <v>17</v>
      </c>
      <c r="O16" s="69">
        <v>47</v>
      </c>
      <c r="P16" s="51">
        <v>180</v>
      </c>
      <c r="Q16" s="69">
        <v>6.6</v>
      </c>
      <c r="R16" s="69">
        <v>6.4</v>
      </c>
      <c r="S16" s="69">
        <v>42</v>
      </c>
      <c r="T16" s="69">
        <v>253.32</v>
      </c>
      <c r="U16" s="69">
        <v>0</v>
      </c>
      <c r="V16" s="69">
        <v>0</v>
      </c>
      <c r="W16" s="69">
        <v>0.1</v>
      </c>
      <c r="X16" s="69">
        <v>1.2</v>
      </c>
      <c r="Y16" s="69">
        <v>13</v>
      </c>
      <c r="Z16" s="69">
        <v>1.1000000000000001</v>
      </c>
      <c r="AA16" s="69">
        <v>20.9</v>
      </c>
      <c r="AB16" s="69">
        <v>56.5</v>
      </c>
    </row>
    <row r="17" spans="1:28" x14ac:dyDescent="0.25">
      <c r="A17" s="57">
        <v>280</v>
      </c>
      <c r="B17" s="69" t="s">
        <v>33</v>
      </c>
      <c r="C17" s="84">
        <v>200</v>
      </c>
      <c r="D17" s="69">
        <v>0.3</v>
      </c>
      <c r="E17" s="69">
        <v>0</v>
      </c>
      <c r="F17" s="69">
        <v>20.100000000000001</v>
      </c>
      <c r="G17" s="69">
        <v>81</v>
      </c>
      <c r="H17" s="69">
        <v>0.8</v>
      </c>
      <c r="I17" s="69">
        <v>0</v>
      </c>
      <c r="J17" s="69">
        <v>0</v>
      </c>
      <c r="K17" s="69">
        <v>0</v>
      </c>
      <c r="L17" s="69">
        <v>10</v>
      </c>
      <c r="M17" s="69">
        <v>0.6</v>
      </c>
      <c r="N17" s="69">
        <v>22.33</v>
      </c>
      <c r="O17" s="69">
        <v>26.33</v>
      </c>
      <c r="P17" s="84">
        <v>200</v>
      </c>
      <c r="Q17" s="69">
        <v>0.3</v>
      </c>
      <c r="R17" s="69">
        <v>0</v>
      </c>
      <c r="S17" s="69">
        <v>20.100000000000001</v>
      </c>
      <c r="T17" s="69">
        <v>81</v>
      </c>
      <c r="U17" s="69">
        <v>0.8</v>
      </c>
      <c r="V17" s="69">
        <v>0</v>
      </c>
      <c r="W17" s="69">
        <v>0</v>
      </c>
      <c r="X17" s="69">
        <v>0</v>
      </c>
      <c r="Y17" s="69">
        <v>10</v>
      </c>
      <c r="Z17" s="69">
        <v>0.6</v>
      </c>
      <c r="AA17" s="69">
        <v>22.33</v>
      </c>
      <c r="AB17" s="69">
        <v>26.33</v>
      </c>
    </row>
    <row r="18" spans="1:28" x14ac:dyDescent="0.25">
      <c r="A18" s="57"/>
      <c r="B18" s="57" t="s">
        <v>18</v>
      </c>
      <c r="C18" s="58" t="s">
        <v>22</v>
      </c>
      <c r="D18" s="63">
        <v>5.8</v>
      </c>
      <c r="E18" s="63">
        <v>0.9</v>
      </c>
      <c r="F18" s="63">
        <v>35</v>
      </c>
      <c r="G18" s="63">
        <v>173.2</v>
      </c>
      <c r="H18" s="63">
        <v>0</v>
      </c>
      <c r="I18" s="63">
        <v>0</v>
      </c>
      <c r="J18" s="63">
        <v>0.1</v>
      </c>
      <c r="K18" s="63">
        <v>0</v>
      </c>
      <c r="L18" s="63">
        <v>20</v>
      </c>
      <c r="M18" s="63">
        <v>1.2</v>
      </c>
      <c r="N18" s="63">
        <v>32</v>
      </c>
      <c r="O18" s="63">
        <v>83</v>
      </c>
      <c r="P18" s="58" t="s">
        <v>44</v>
      </c>
      <c r="Q18" s="59">
        <v>7.3</v>
      </c>
      <c r="R18" s="57">
        <v>1.1000000000000001</v>
      </c>
      <c r="S18" s="57">
        <v>44</v>
      </c>
      <c r="T18" s="57">
        <v>216.5</v>
      </c>
      <c r="U18" s="57">
        <v>0</v>
      </c>
      <c r="V18" s="57">
        <v>0</v>
      </c>
      <c r="W18" s="57">
        <v>0.1</v>
      </c>
      <c r="X18" s="57">
        <v>0</v>
      </c>
      <c r="Y18" s="57">
        <v>25</v>
      </c>
      <c r="Z18" s="57">
        <v>1.5</v>
      </c>
      <c r="AA18" s="57">
        <v>41</v>
      </c>
      <c r="AB18" s="57">
        <v>104</v>
      </c>
    </row>
    <row r="19" spans="1:28" ht="12.75" customHeight="1" x14ac:dyDescent="0.25">
      <c r="A19" s="7"/>
      <c r="B19" s="10" t="s">
        <v>16</v>
      </c>
      <c r="C19" s="51"/>
      <c r="D19" s="81">
        <f>D13+D14+D15+D16+D17+D18</f>
        <v>34.1</v>
      </c>
      <c r="E19" s="81">
        <f t="shared" ref="E19:O19" si="4">E13+E14+E15+E16+E17+E18</f>
        <v>32.340000000000003</v>
      </c>
      <c r="F19" s="81">
        <f t="shared" si="4"/>
        <v>114.74000000000001</v>
      </c>
      <c r="G19" s="81">
        <f t="shared" si="4"/>
        <v>889.17000000000007</v>
      </c>
      <c r="H19" s="81">
        <f t="shared" si="4"/>
        <v>16.169999999999998</v>
      </c>
      <c r="I19" s="81">
        <f t="shared" si="4"/>
        <v>0.3</v>
      </c>
      <c r="J19" s="81">
        <f t="shared" si="4"/>
        <v>0.34600000000000003</v>
      </c>
      <c r="K19" s="81">
        <f t="shared" si="4"/>
        <v>16</v>
      </c>
      <c r="L19" s="81">
        <f t="shared" si="4"/>
        <v>92.509999999999991</v>
      </c>
      <c r="M19" s="81">
        <f t="shared" si="4"/>
        <v>7.14</v>
      </c>
      <c r="N19" s="81">
        <f t="shared" si="4"/>
        <v>125.13000000000001</v>
      </c>
      <c r="O19" s="81">
        <f t="shared" si="4"/>
        <v>388.63</v>
      </c>
      <c r="P19" s="82"/>
      <c r="Q19" s="81">
        <f>Q13+Q14+Q15+Q16+Q17+Q18</f>
        <v>35.582000000000001</v>
      </c>
      <c r="R19" s="81">
        <f t="shared" ref="R19:AB19" si="5">R13+R14+R15+R16+R17+R18</f>
        <v>42.646000000000001</v>
      </c>
      <c r="S19" s="81">
        <f t="shared" si="5"/>
        <v>131.27000000000001</v>
      </c>
      <c r="T19" s="81">
        <f t="shared" si="5"/>
        <v>1053.76</v>
      </c>
      <c r="U19" s="81">
        <f t="shared" si="5"/>
        <v>17.43</v>
      </c>
      <c r="V19" s="81">
        <f t="shared" si="5"/>
        <v>0.31</v>
      </c>
      <c r="W19" s="81">
        <f t="shared" si="5"/>
        <v>0.45999999999999996</v>
      </c>
      <c r="X19" s="81">
        <f t="shared" si="5"/>
        <v>6.86</v>
      </c>
      <c r="Y19" s="81">
        <f t="shared" si="5"/>
        <v>121.25</v>
      </c>
      <c r="Z19" s="81">
        <f t="shared" si="5"/>
        <v>7.3899999999999988</v>
      </c>
      <c r="AA19" s="81">
        <f t="shared" si="5"/>
        <v>149.18</v>
      </c>
      <c r="AB19" s="81">
        <f t="shared" si="5"/>
        <v>498.74333333333334</v>
      </c>
    </row>
    <row r="20" spans="1:28" ht="12.75" customHeight="1" x14ac:dyDescent="0.25">
      <c r="A20" s="7"/>
      <c r="B20" s="1" t="s">
        <v>17</v>
      </c>
      <c r="C20" s="56"/>
      <c r="D20" s="80">
        <f>D11+D19</f>
        <v>51.69</v>
      </c>
      <c r="E20" s="80">
        <f t="shared" ref="E20:O20" si="6">E11+E19</f>
        <v>47.320000000000007</v>
      </c>
      <c r="F20" s="80">
        <f t="shared" si="6"/>
        <v>260.04000000000002</v>
      </c>
      <c r="G20" s="80">
        <f t="shared" si="6"/>
        <v>1690.8600000000001</v>
      </c>
      <c r="H20" s="80">
        <f t="shared" si="6"/>
        <v>38.729999999999997</v>
      </c>
      <c r="I20" s="80">
        <f t="shared" si="6"/>
        <v>41.249999999999993</v>
      </c>
      <c r="J20" s="80">
        <f t="shared" si="6"/>
        <v>0.63</v>
      </c>
      <c r="K20" s="80">
        <f t="shared" si="6"/>
        <v>16.2</v>
      </c>
      <c r="L20" s="80">
        <f t="shared" si="6"/>
        <v>444.83499999999992</v>
      </c>
      <c r="M20" s="80">
        <f t="shared" si="6"/>
        <v>11.09</v>
      </c>
      <c r="N20" s="80">
        <f t="shared" si="6"/>
        <v>218.83</v>
      </c>
      <c r="O20" s="80">
        <f t="shared" si="6"/>
        <v>729.13</v>
      </c>
      <c r="P20" s="79"/>
      <c r="Q20" s="80">
        <f>Q11+Q19</f>
        <v>55.832000000000001</v>
      </c>
      <c r="R20" s="80">
        <f t="shared" ref="R20:AB20" si="7">R11+R19</f>
        <v>59.596000000000004</v>
      </c>
      <c r="S20" s="80">
        <f t="shared" si="7"/>
        <v>290.69500000000005</v>
      </c>
      <c r="T20" s="80">
        <f t="shared" si="7"/>
        <v>1920.33</v>
      </c>
      <c r="U20" s="80">
        <f t="shared" si="7"/>
        <v>40.325000000000003</v>
      </c>
      <c r="V20" s="80">
        <f t="shared" si="7"/>
        <v>49.36</v>
      </c>
      <c r="W20" s="80">
        <f t="shared" si="7"/>
        <v>0.78</v>
      </c>
      <c r="X20" s="80">
        <f t="shared" si="7"/>
        <v>7.085</v>
      </c>
      <c r="Y20" s="80">
        <f t="shared" si="7"/>
        <v>507.92499999999995</v>
      </c>
      <c r="Z20" s="80">
        <f t="shared" si="7"/>
        <v>11.564999999999998</v>
      </c>
      <c r="AA20" s="80">
        <f t="shared" si="7"/>
        <v>258.73</v>
      </c>
      <c r="AB20" s="80">
        <f t="shared" si="7"/>
        <v>881.59333333333325</v>
      </c>
    </row>
    <row r="21" spans="1:28" x14ac:dyDescent="0.25"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</row>
  </sheetData>
  <mergeCells count="6">
    <mergeCell ref="Y3:AB3"/>
    <mergeCell ref="D3:G3"/>
    <mergeCell ref="H3:K3"/>
    <mergeCell ref="L3:O3"/>
    <mergeCell ref="Q3:T3"/>
    <mergeCell ref="U3:X3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0"/>
  <sheetViews>
    <sheetView workbookViewId="0">
      <selection activeCell="G24" sqref="G24"/>
    </sheetView>
  </sheetViews>
  <sheetFormatPr defaultRowHeight="15" x14ac:dyDescent="0.25"/>
  <cols>
    <col min="1" max="1" width="12.5703125" customWidth="1"/>
    <col min="2" max="13" width="5.7109375" customWidth="1"/>
    <col min="14" max="14" width="8.5703125" customWidth="1"/>
    <col min="15" max="26" width="5.7109375" customWidth="1"/>
  </cols>
  <sheetData>
    <row r="1" spans="1:26" x14ac:dyDescent="0.25">
      <c r="A1" s="27" t="s">
        <v>46</v>
      </c>
    </row>
    <row r="2" spans="1:26" x14ac:dyDescent="0.25">
      <c r="A2" s="1" t="s">
        <v>82</v>
      </c>
      <c r="B2" s="96" t="s">
        <v>14</v>
      </c>
      <c r="C2" s="96"/>
      <c r="D2" s="96"/>
      <c r="E2" s="96"/>
      <c r="F2" s="93" t="s">
        <v>1</v>
      </c>
      <c r="G2" s="94"/>
      <c r="H2" s="94"/>
      <c r="I2" s="95"/>
      <c r="J2" s="93" t="s">
        <v>15</v>
      </c>
      <c r="K2" s="94"/>
      <c r="L2" s="94"/>
      <c r="M2" s="95"/>
      <c r="N2" s="1" t="s">
        <v>83</v>
      </c>
      <c r="O2" s="96" t="s">
        <v>14</v>
      </c>
      <c r="P2" s="96"/>
      <c r="Q2" s="96"/>
      <c r="R2" s="96"/>
      <c r="S2" s="93" t="s">
        <v>1</v>
      </c>
      <c r="T2" s="94"/>
      <c r="U2" s="94"/>
      <c r="V2" s="95"/>
      <c r="W2" s="93" t="s">
        <v>15</v>
      </c>
      <c r="X2" s="94"/>
      <c r="Y2" s="94"/>
      <c r="Z2" s="95"/>
    </row>
    <row r="3" spans="1:26" x14ac:dyDescent="0.25">
      <c r="A3" s="1"/>
      <c r="B3" s="1" t="s">
        <v>3</v>
      </c>
      <c r="C3" s="1" t="s">
        <v>4</v>
      </c>
      <c r="D3" s="1" t="s">
        <v>5</v>
      </c>
      <c r="E3" s="1" t="s">
        <v>11</v>
      </c>
      <c r="F3" s="1" t="s">
        <v>7</v>
      </c>
      <c r="G3" s="1" t="s">
        <v>6</v>
      </c>
      <c r="H3" s="1" t="s">
        <v>88</v>
      </c>
      <c r="I3" s="1" t="s">
        <v>90</v>
      </c>
      <c r="J3" s="1" t="s">
        <v>8</v>
      </c>
      <c r="K3" s="1" t="s">
        <v>13</v>
      </c>
      <c r="L3" s="1" t="s">
        <v>86</v>
      </c>
      <c r="M3" s="1" t="s">
        <v>87</v>
      </c>
      <c r="N3" s="1"/>
      <c r="O3" s="1" t="s">
        <v>3</v>
      </c>
      <c r="P3" s="1" t="s">
        <v>4</v>
      </c>
      <c r="Q3" s="1" t="s">
        <v>5</v>
      </c>
      <c r="R3" s="1" t="s">
        <v>11</v>
      </c>
      <c r="S3" s="1" t="s">
        <v>7</v>
      </c>
      <c r="T3" s="1" t="s">
        <v>6</v>
      </c>
      <c r="U3" s="1" t="s">
        <v>88</v>
      </c>
      <c r="V3" s="1" t="s">
        <v>90</v>
      </c>
      <c r="W3" s="1" t="s">
        <v>8</v>
      </c>
      <c r="X3" s="1" t="s">
        <v>13</v>
      </c>
      <c r="Y3" s="1" t="s">
        <v>86</v>
      </c>
      <c r="Z3" s="1" t="s">
        <v>87</v>
      </c>
    </row>
    <row r="4" spans="1:26" x14ac:dyDescent="0.25">
      <c r="A4" s="33">
        <v>1</v>
      </c>
      <c r="B4" s="7">
        <f>Лист1!D19</f>
        <v>46.6</v>
      </c>
      <c r="C4" s="7">
        <f>Лист1!E19</f>
        <v>59.150000000000006</v>
      </c>
      <c r="D4" s="7">
        <f>Лист1!F19</f>
        <v>228.75</v>
      </c>
      <c r="E4" s="7">
        <f>Лист1!G19</f>
        <v>1694.96</v>
      </c>
      <c r="F4" s="7">
        <f>Лист1!H19</f>
        <v>38.700000000000003</v>
      </c>
      <c r="G4" s="7">
        <f>Лист1!J19</f>
        <v>0.7</v>
      </c>
      <c r="H4" s="7">
        <f>Лист1!I19</f>
        <v>54.8035</v>
      </c>
      <c r="I4" s="57">
        <f>Лист1!K19</f>
        <v>0.36</v>
      </c>
      <c r="J4" s="7">
        <f>Лист1!L19</f>
        <v>541.74</v>
      </c>
      <c r="K4" s="7">
        <f>Лист1!M19</f>
        <v>10.55</v>
      </c>
      <c r="L4" s="57">
        <f>Лист1!N19</f>
        <v>214.34000000000003</v>
      </c>
      <c r="M4" s="57">
        <f>Лист1!O19</f>
        <v>734.04</v>
      </c>
      <c r="N4" s="7"/>
      <c r="O4" s="7">
        <f>Лист1!Q19</f>
        <v>55.086666666666673</v>
      </c>
      <c r="P4" s="7">
        <f>Лист1!R19</f>
        <v>40.616666666666674</v>
      </c>
      <c r="Q4" s="7">
        <f>Лист1!S19</f>
        <v>259.45000000000005</v>
      </c>
      <c r="R4" s="7">
        <f>Лист1!T19</f>
        <v>1923.9866666666665</v>
      </c>
      <c r="S4" s="7">
        <f>Лист1!U19</f>
        <v>41.133333333333333</v>
      </c>
      <c r="T4" s="7">
        <f>Лист1!W19</f>
        <v>0.78</v>
      </c>
      <c r="U4" s="7">
        <f>Лист1!V19</f>
        <v>58.920500000000004</v>
      </c>
      <c r="V4" s="57">
        <f>Лист1!X19</f>
        <v>0.375</v>
      </c>
      <c r="W4" s="7">
        <f>Лист1!Y19</f>
        <v>618.44000000000005</v>
      </c>
      <c r="X4" s="7">
        <f>Лист1!Z19</f>
        <v>11.536666666666665</v>
      </c>
      <c r="Y4" s="57">
        <f>Лист1!AA19</f>
        <v>246.64000000000001</v>
      </c>
      <c r="Z4" s="57">
        <f>Лист1!AB19</f>
        <v>817.17000000000007</v>
      </c>
    </row>
    <row r="5" spans="1:26" x14ac:dyDescent="0.25">
      <c r="A5" s="33">
        <v>2</v>
      </c>
      <c r="B5" s="7">
        <f>Лист2!D20</f>
        <v>50.55</v>
      </c>
      <c r="C5" s="7">
        <f>Лист2!E20</f>
        <v>34.1</v>
      </c>
      <c r="D5" s="7">
        <f>Лист2!F20</f>
        <v>291.89999999999998</v>
      </c>
      <c r="E5" s="7">
        <f>Лист2!G20</f>
        <v>1678.7400000000002</v>
      </c>
      <c r="F5" s="7">
        <f>Лист2!H20</f>
        <v>8.32</v>
      </c>
      <c r="G5" s="7">
        <f>Лист2!J20</f>
        <v>0.96000000000000008</v>
      </c>
      <c r="H5" s="7">
        <f>Лист2!I20</f>
        <v>66.37</v>
      </c>
      <c r="I5" s="57">
        <f>Лист2!K20</f>
        <v>2.1</v>
      </c>
      <c r="J5" s="57">
        <f>Лист2!L20</f>
        <v>385.22500000000002</v>
      </c>
      <c r="K5" s="7">
        <f>Лист2!M20</f>
        <v>8.6900000000000013</v>
      </c>
      <c r="L5" s="57">
        <f>Лист2!N20</f>
        <v>292.60000000000002</v>
      </c>
      <c r="M5" s="57">
        <f>Лист2!O20</f>
        <v>911.69999999999993</v>
      </c>
      <c r="N5" s="7"/>
      <c r="O5" s="7">
        <f>Лист2!Q20</f>
        <v>56.08</v>
      </c>
      <c r="P5" s="7">
        <f>Лист2!R20</f>
        <v>37.505000000000003</v>
      </c>
      <c r="Q5" s="7">
        <f>Лист2!S20</f>
        <v>322.64999999999998</v>
      </c>
      <c r="R5" s="7">
        <f>Лист2!T20</f>
        <v>1852.7950000000001</v>
      </c>
      <c r="S5" s="7">
        <f>Лист2!U20</f>
        <v>8.3949999999999996</v>
      </c>
      <c r="T5" s="7">
        <f>Лист2!W20</f>
        <v>1.0249999999999999</v>
      </c>
      <c r="U5" s="7">
        <f>Лист2!V20</f>
        <v>76.359999999999985</v>
      </c>
      <c r="V5" s="57">
        <f>Лист2!X20</f>
        <v>2.35</v>
      </c>
      <c r="W5" s="7">
        <f>Лист2!Y20</f>
        <v>429.16500000000002</v>
      </c>
      <c r="X5" s="7">
        <f>Лист2!Z20</f>
        <v>10.265000000000001</v>
      </c>
      <c r="Y5" s="57">
        <f>Лист2!AA20</f>
        <v>398.04500000000002</v>
      </c>
      <c r="Z5" s="57">
        <f>Лист2!AB20</f>
        <v>1006.7399999999999</v>
      </c>
    </row>
    <row r="6" spans="1:26" x14ac:dyDescent="0.25">
      <c r="A6" s="33">
        <v>3</v>
      </c>
      <c r="B6" s="7">
        <f>Лист3!D19</f>
        <v>44.196666666666665</v>
      </c>
      <c r="C6" s="7">
        <f>Лист3!E19</f>
        <v>46.71</v>
      </c>
      <c r="D6" s="7">
        <f>Лист3!F19</f>
        <v>211.87</v>
      </c>
      <c r="E6" s="7">
        <f>Лист3!G19</f>
        <v>1431.6599999999999</v>
      </c>
      <c r="F6" s="7">
        <f>Лист3!H19</f>
        <v>53.476666666666667</v>
      </c>
      <c r="G6" s="7">
        <f>Лист3!J19</f>
        <v>0.44</v>
      </c>
      <c r="H6" s="7">
        <f>Лист3!I19</f>
        <v>109.57149999999999</v>
      </c>
      <c r="I6" s="57">
        <f>Лист3!K19</f>
        <v>6.4699999999999989</v>
      </c>
      <c r="J6" s="57">
        <f>Лист3!L19</f>
        <v>569.98333333333335</v>
      </c>
      <c r="K6" s="7">
        <f>Лист3!M19</f>
        <v>10.666666666666666</v>
      </c>
      <c r="L6" s="57">
        <f>Лист3!N19</f>
        <v>211.76</v>
      </c>
      <c r="M6" s="57">
        <f>Лист3!O19</f>
        <v>741.54</v>
      </c>
      <c r="N6" s="7"/>
      <c r="O6" s="7">
        <f>Лист3!Q19</f>
        <v>50.227999999999994</v>
      </c>
      <c r="P6" s="7">
        <f>Лист3!R19</f>
        <v>50.430000000000007</v>
      </c>
      <c r="Q6" s="7">
        <f>Лист3!S19</f>
        <v>235.65</v>
      </c>
      <c r="R6" s="7">
        <f>Лист3!T19</f>
        <v>1583.4599999999998</v>
      </c>
      <c r="S6" s="7">
        <f>Лист3!U19</f>
        <v>55.28</v>
      </c>
      <c r="T6" s="7">
        <f>Лист3!W19</f>
        <v>0.47600000000000003</v>
      </c>
      <c r="U6" s="7">
        <f>Лист3!V19</f>
        <v>115.28549999999998</v>
      </c>
      <c r="V6" s="57">
        <f>Лист3!X19</f>
        <v>6.4979999999999993</v>
      </c>
      <c r="W6" s="7">
        <f>Лист3!Y19</f>
        <v>592.404</v>
      </c>
      <c r="X6" s="7">
        <f>Лист3!Z19</f>
        <v>11.629999999999999</v>
      </c>
      <c r="Y6" s="57">
        <f>Лист3!AA19</f>
        <v>235.13200000000001</v>
      </c>
      <c r="Z6" s="57">
        <f>Лист3!AB19</f>
        <v>816.2299999999999</v>
      </c>
    </row>
    <row r="7" spans="1:26" x14ac:dyDescent="0.25">
      <c r="A7" s="33">
        <v>4</v>
      </c>
      <c r="B7" s="7">
        <f>Лист4!D19</f>
        <v>51.55</v>
      </c>
      <c r="C7" s="7">
        <f>Лист4!E19</f>
        <v>67.800000000000011</v>
      </c>
      <c r="D7" s="7">
        <f>Лист4!F19</f>
        <v>257.3</v>
      </c>
      <c r="E7" s="7">
        <f>Лист4!G19</f>
        <v>1866.83</v>
      </c>
      <c r="F7" s="7">
        <f>Лист4!H19</f>
        <v>33.299999999999997</v>
      </c>
      <c r="G7" s="7">
        <f>Лист4!J19</f>
        <v>0.44000000000000006</v>
      </c>
      <c r="H7" s="7">
        <f>Лист4!I19</f>
        <v>18.502000000000002</v>
      </c>
      <c r="I7" s="57">
        <f>Лист4!K19</f>
        <v>5.6</v>
      </c>
      <c r="J7" s="57">
        <f>Лист4!L19</f>
        <v>470.32499999999999</v>
      </c>
      <c r="K7" s="7">
        <f>Лист4!M19</f>
        <v>11.850000000000001</v>
      </c>
      <c r="L7" s="57">
        <f>Лист4!N19</f>
        <v>212.8</v>
      </c>
      <c r="M7" s="57">
        <f>Лист4!O19</f>
        <v>929.08999999999992</v>
      </c>
      <c r="N7" s="7"/>
      <c r="O7" s="7">
        <f>Лист4!Q19</f>
        <v>56.099999999999994</v>
      </c>
      <c r="P7" s="7">
        <f>Лист4!R19</f>
        <v>45.575000000000003</v>
      </c>
      <c r="Q7" s="7">
        <f>Лист4!S19</f>
        <v>283.64999999999998</v>
      </c>
      <c r="R7" s="7">
        <f>Лист4!T19</f>
        <v>2048.1799999999998</v>
      </c>
      <c r="S7" s="7">
        <f>Лист4!U19</f>
        <v>33.549999999999997</v>
      </c>
      <c r="T7" s="7">
        <f>Лист4!W19</f>
        <v>0.46500000000000008</v>
      </c>
      <c r="U7" s="7">
        <f>Лист4!V19</f>
        <v>18.544</v>
      </c>
      <c r="V7" s="57">
        <f>Лист4!X19</f>
        <v>5.6249999999999991</v>
      </c>
      <c r="W7" s="7">
        <f>Лист4!Y19</f>
        <v>503.72499999999997</v>
      </c>
      <c r="X7" s="7">
        <f>Лист4!Z19</f>
        <v>12.600000000000001</v>
      </c>
      <c r="Y7" s="57">
        <f>Лист4!AA19</f>
        <v>231.60000000000002</v>
      </c>
      <c r="Z7" s="57">
        <f>Лист4!AB19</f>
        <v>995.29</v>
      </c>
    </row>
    <row r="8" spans="1:26" x14ac:dyDescent="0.25">
      <c r="A8" s="33">
        <v>5</v>
      </c>
      <c r="B8" s="7">
        <f>Лист5!D19</f>
        <v>46.175000000000004</v>
      </c>
      <c r="C8" s="7">
        <f>Лист5!E19</f>
        <v>40.75</v>
      </c>
      <c r="D8" s="7">
        <f>Лист5!F19</f>
        <v>223.95000000000002</v>
      </c>
      <c r="E8" s="7">
        <f>Лист5!G19</f>
        <v>1520.67</v>
      </c>
      <c r="F8" s="7">
        <f>Лист5!H19</f>
        <v>52.320000000000007</v>
      </c>
      <c r="G8" s="7">
        <f>Лист5!J19</f>
        <v>5.0299999999999994</v>
      </c>
      <c r="H8" s="7">
        <f>Лист5!I19</f>
        <v>77.45150000000001</v>
      </c>
      <c r="I8" s="57">
        <f>Лист5!K19</f>
        <v>20.5</v>
      </c>
      <c r="J8" s="57">
        <f>Лист5!L19</f>
        <v>670.2</v>
      </c>
      <c r="K8" s="7">
        <f>Лист5!M19</f>
        <v>4.96</v>
      </c>
      <c r="L8" s="57">
        <f>Лист5!N19</f>
        <v>199.69</v>
      </c>
      <c r="M8" s="57">
        <f>Лист5!O19</f>
        <v>1194.7</v>
      </c>
      <c r="N8" s="7"/>
      <c r="O8" s="7">
        <f>Лист5!Q19</f>
        <v>53.775000000000006</v>
      </c>
      <c r="P8" s="7">
        <f>Лист5!R19</f>
        <v>44.655000000000001</v>
      </c>
      <c r="Q8" s="7">
        <f>Лист5!S19</f>
        <v>248.25</v>
      </c>
      <c r="R8" s="7">
        <f>Лист5!T19</f>
        <v>1694.13</v>
      </c>
      <c r="S8" s="7">
        <f>Лист5!U19</f>
        <v>53.277500000000003</v>
      </c>
      <c r="T8" s="7">
        <f>Лист5!W19</f>
        <v>5.1049999999999995</v>
      </c>
      <c r="U8" s="7">
        <f>Лист5!V19</f>
        <v>88.901499999999999</v>
      </c>
      <c r="V8" s="57">
        <f>Лист5!X19</f>
        <v>20.565000000000001</v>
      </c>
      <c r="W8" s="7">
        <f>Лист5!Y19</f>
        <v>751.9</v>
      </c>
      <c r="X8" s="7">
        <f>Лист5!Z19</f>
        <v>5.5050000000000008</v>
      </c>
      <c r="Y8" s="57">
        <f>Лист5!AA19</f>
        <v>230.64</v>
      </c>
      <c r="Z8" s="57">
        <f>Лист5!AB19</f>
        <v>1379.25</v>
      </c>
    </row>
    <row r="9" spans="1:26" x14ac:dyDescent="0.25">
      <c r="A9" s="33">
        <v>6</v>
      </c>
      <c r="B9" s="7">
        <f>Лист6!D20</f>
        <v>51.180000000000007</v>
      </c>
      <c r="C9" s="7">
        <f>Лист6!E20</f>
        <v>53.84</v>
      </c>
      <c r="D9" s="7">
        <f>Лист6!F20</f>
        <v>539.19066666666663</v>
      </c>
      <c r="E9" s="7">
        <f>Лист6!G20</f>
        <v>1555.42</v>
      </c>
      <c r="F9" s="7">
        <f>Лист6!H20</f>
        <v>49.310666666666663</v>
      </c>
      <c r="G9" s="7">
        <f>Лист6!J20</f>
        <v>0.44700000000000006</v>
      </c>
      <c r="H9" s="7">
        <f>Лист6!I20</f>
        <v>42.49</v>
      </c>
      <c r="I9" s="57">
        <f>Лист6!K20</f>
        <v>7.45</v>
      </c>
      <c r="J9" s="57">
        <f>Лист6!L20</f>
        <v>490.05499999999995</v>
      </c>
      <c r="K9" s="7">
        <f>Лист6!M20</f>
        <v>10.760000000000002</v>
      </c>
      <c r="L9" s="57">
        <f>Лист6!N20</f>
        <v>213.50333333333333</v>
      </c>
      <c r="M9" s="57">
        <f>Лист6!O20</f>
        <v>708.45266666666657</v>
      </c>
      <c r="N9" s="7"/>
      <c r="O9" s="7">
        <f>Лист6!Q20</f>
        <v>63.795000000000002</v>
      </c>
      <c r="P9" s="7">
        <f>Лист6!R20</f>
        <v>63.75</v>
      </c>
      <c r="Q9" s="7">
        <f>Лист6!S20</f>
        <v>568.32000000000005</v>
      </c>
      <c r="R9" s="7">
        <f>Лист6!T20</f>
        <v>1788.8</v>
      </c>
      <c r="S9" s="7">
        <f>Лист6!R20</f>
        <v>63.75</v>
      </c>
      <c r="T9" s="7">
        <f>Лист6!W20</f>
        <v>0.50900000000000001</v>
      </c>
      <c r="U9" s="7">
        <f>Лист6!V20</f>
        <v>17.2</v>
      </c>
      <c r="V9" s="57">
        <f>Лист6!X20</f>
        <v>8.0749999999999993</v>
      </c>
      <c r="W9" s="7">
        <f>Лист6!Y20</f>
        <v>566.577</v>
      </c>
      <c r="X9" s="7">
        <f>Лист6!Z20</f>
        <v>12.422000000000001</v>
      </c>
      <c r="Y9" s="57">
        <f>Лист6!AA20</f>
        <v>255.29999999999998</v>
      </c>
      <c r="Z9" s="57">
        <f>Лист6!AB20</f>
        <v>867.7299999999999</v>
      </c>
    </row>
    <row r="10" spans="1:26" x14ac:dyDescent="0.25">
      <c r="A10" s="33">
        <v>7</v>
      </c>
      <c r="B10" s="7">
        <f>Лист7!D20</f>
        <v>54.33</v>
      </c>
      <c r="C10" s="7">
        <f>Лист7!E20</f>
        <v>39.67</v>
      </c>
      <c r="D10" s="7">
        <f>Лист7!F20</f>
        <v>203.41</v>
      </c>
      <c r="E10" s="7">
        <f>Лист7!G20</f>
        <v>1570.16</v>
      </c>
      <c r="F10" s="7">
        <f>Лист7!H20</f>
        <v>50.480000000000004</v>
      </c>
      <c r="G10" s="7">
        <f>Лист7!J20</f>
        <v>1.1419999999999999</v>
      </c>
      <c r="H10" s="7">
        <f>Лист7!I20</f>
        <v>54.101500000000001</v>
      </c>
      <c r="I10" s="57">
        <f>Лист7!K20</f>
        <v>4.9000000000000004</v>
      </c>
      <c r="J10" s="57">
        <f>Лист7!L20</f>
        <v>547.97</v>
      </c>
      <c r="K10" s="7">
        <f>Лист7!M20</f>
        <v>9.7799999999999994</v>
      </c>
      <c r="L10" s="57">
        <f>Лист7!N20</f>
        <v>238.78000000000003</v>
      </c>
      <c r="M10" s="57">
        <f>Лист7!O20</f>
        <v>670.62</v>
      </c>
      <c r="N10" s="7"/>
      <c r="O10" s="7">
        <f>Лист7!Q20</f>
        <v>65.691666666666663</v>
      </c>
      <c r="P10" s="7">
        <f>Лист7!R20</f>
        <v>48.115000000000002</v>
      </c>
      <c r="Q10" s="7">
        <f>Лист7!S20</f>
        <v>233.25</v>
      </c>
      <c r="R10" s="7">
        <f>Лист7!T20</f>
        <v>2021.9916666666668</v>
      </c>
      <c r="S10" s="7">
        <f>Лист7!R20</f>
        <v>48.115000000000002</v>
      </c>
      <c r="T10" s="7">
        <f>Лист7!W20</f>
        <v>1.8333333333333335</v>
      </c>
      <c r="U10" s="7">
        <f>Лист7!V20</f>
        <v>62.434833333333337</v>
      </c>
      <c r="V10" s="57">
        <f>Лист7!X20</f>
        <v>7.5583333333333336</v>
      </c>
      <c r="W10" s="7">
        <f>Лист7!Y20</f>
        <v>627.22333333333336</v>
      </c>
      <c r="X10" s="7">
        <f>Лист7!Z20</f>
        <v>41.986666666666672</v>
      </c>
      <c r="Y10" s="57">
        <f>Лист7!AA20</f>
        <v>297.64666666666665</v>
      </c>
      <c r="Z10" s="57">
        <f>Лист7!AB20</f>
        <v>811.93</v>
      </c>
    </row>
    <row r="11" spans="1:26" x14ac:dyDescent="0.25">
      <c r="A11" s="33">
        <v>8</v>
      </c>
      <c r="B11" s="7">
        <f>Лист8!D20</f>
        <v>42.39</v>
      </c>
      <c r="C11" s="7">
        <f>Лист8!E20</f>
        <v>68.98</v>
      </c>
      <c r="D11" s="7">
        <f>Лист8!F20</f>
        <v>219.92</v>
      </c>
      <c r="E11" s="7">
        <f>Лист8!G20</f>
        <v>1647.08</v>
      </c>
      <c r="F11" s="7">
        <f>Лист8!H20</f>
        <v>47.34</v>
      </c>
      <c r="G11" s="7">
        <f>Лист8!J20</f>
        <v>0.92999999999999994</v>
      </c>
      <c r="H11" s="7">
        <f>Лист8!I20</f>
        <v>0.752</v>
      </c>
      <c r="I11" s="57">
        <f>Лист8!K20</f>
        <v>5.9600000000000009</v>
      </c>
      <c r="J11" s="57">
        <f>Лист8!L20</f>
        <v>443.52499999999998</v>
      </c>
      <c r="K11" s="7">
        <f>Лист8!M20</f>
        <v>13.100000000000001</v>
      </c>
      <c r="L11" s="57">
        <f>Лист8!N20</f>
        <v>206.07</v>
      </c>
      <c r="M11" s="57">
        <f>Лист8!O20</f>
        <v>734.09</v>
      </c>
      <c r="N11" s="7"/>
      <c r="O11" s="7">
        <f>Лист8!Q20</f>
        <v>49.180000000000007</v>
      </c>
      <c r="P11" s="7">
        <f>Лист8!R20</f>
        <v>49.530000000000008</v>
      </c>
      <c r="Q11" s="7">
        <f>Лист8!S20</f>
        <v>244.13499999999999</v>
      </c>
      <c r="R11" s="7">
        <f>Лист8!T20</f>
        <v>1852.13</v>
      </c>
      <c r="S11" s="7">
        <f>Лист8!R20</f>
        <v>49.530000000000008</v>
      </c>
      <c r="T11" s="7">
        <f>Лист8!W20</f>
        <v>1.0299999999999998</v>
      </c>
      <c r="U11" s="7">
        <f>Лист8!V20</f>
        <v>0.79400000000000004</v>
      </c>
      <c r="V11" s="57">
        <f>Лист8!X20</f>
        <v>6.2525000000000004</v>
      </c>
      <c r="W11" s="7">
        <f>Лист8!Y20</f>
        <v>489.27499999999998</v>
      </c>
      <c r="X11" s="7">
        <f>Лист8!Z20</f>
        <v>15.09</v>
      </c>
      <c r="Y11" s="57">
        <f>Лист8!AA20</f>
        <v>236.6225</v>
      </c>
      <c r="Z11" s="57">
        <f>Лист8!AB20</f>
        <v>1067.5675000000001</v>
      </c>
    </row>
    <row r="12" spans="1:26" x14ac:dyDescent="0.25">
      <c r="A12" s="33">
        <v>9</v>
      </c>
      <c r="B12" s="7">
        <f>Лист9!D20</f>
        <v>47.866666666666674</v>
      </c>
      <c r="C12" s="7">
        <f>Лист9!E20</f>
        <v>40.94</v>
      </c>
      <c r="D12" s="7">
        <f>Лист9!F20</f>
        <v>228.97000000000003</v>
      </c>
      <c r="E12" s="7">
        <f>Лист9!G20</f>
        <v>1509.77</v>
      </c>
      <c r="F12" s="7">
        <f>Лист9!H20</f>
        <v>35.586666666666666</v>
      </c>
      <c r="G12" s="7">
        <f>Лист9!J20</f>
        <v>0.46</v>
      </c>
      <c r="H12" s="7">
        <f>Лист9!I20</f>
        <v>72.221499999999992</v>
      </c>
      <c r="I12" s="57">
        <f>Лист9!K20</f>
        <v>3.8000000000000003</v>
      </c>
      <c r="J12" s="57">
        <f>Лист9!L20</f>
        <v>527.72333333333336</v>
      </c>
      <c r="K12" s="7">
        <f>Лист9!M20</f>
        <v>8.2566666666666659</v>
      </c>
      <c r="L12" s="57">
        <f>Лист9!N20</f>
        <v>190.1</v>
      </c>
      <c r="M12" s="57">
        <f>Лист9!O20</f>
        <v>531.29</v>
      </c>
      <c r="N12" s="7"/>
      <c r="O12" s="7">
        <f>Лист9!Q20</f>
        <v>57.511666666666663</v>
      </c>
      <c r="P12" s="7">
        <f>Лист9!R20</f>
        <v>49.283333333333331</v>
      </c>
      <c r="Q12" s="7">
        <f>Лист9!S20</f>
        <v>270.29000000000002</v>
      </c>
      <c r="R12" s="7">
        <f>Лист9!T20</f>
        <v>1794.5358333333334</v>
      </c>
      <c r="S12" s="7">
        <f>Лист9!R20</f>
        <v>49.283333333333331</v>
      </c>
      <c r="T12" s="7">
        <f>Лист9!W20</f>
        <v>0.49450000000000005</v>
      </c>
      <c r="U12" s="7">
        <f>Лист9!V20</f>
        <v>90.721499999999992</v>
      </c>
      <c r="V12" s="57">
        <f>Лист9!X20</f>
        <v>4.25</v>
      </c>
      <c r="W12" s="7">
        <f>Лист9!Y20</f>
        <v>603.28666666666663</v>
      </c>
      <c r="X12" s="7">
        <f>Лист9!Z20</f>
        <v>10.170000000000002</v>
      </c>
      <c r="Y12" s="57">
        <f>Лист9!AA20</f>
        <v>240.39000000000001</v>
      </c>
      <c r="Z12" s="57">
        <f>Лист9!AB20</f>
        <v>649.85333333333324</v>
      </c>
    </row>
    <row r="13" spans="1:26" x14ac:dyDescent="0.25">
      <c r="A13" s="33">
        <v>10</v>
      </c>
      <c r="B13" s="7">
        <f>Лист10!D20</f>
        <v>51.69</v>
      </c>
      <c r="C13" s="7">
        <f>Лист10!E20</f>
        <v>47.320000000000007</v>
      </c>
      <c r="D13" s="7">
        <f>Лист10!F20</f>
        <v>260.04000000000002</v>
      </c>
      <c r="E13" s="7">
        <f>Лист10!G20</f>
        <v>1690.8600000000001</v>
      </c>
      <c r="F13" s="7">
        <f>Лист10!H20</f>
        <v>38.729999999999997</v>
      </c>
      <c r="G13" s="7">
        <f>Лист10!J20</f>
        <v>0.63</v>
      </c>
      <c r="H13" s="7">
        <f>Лист10!I20</f>
        <v>41.249999999999993</v>
      </c>
      <c r="I13" s="57">
        <f>Лист10!K20</f>
        <v>16.2</v>
      </c>
      <c r="J13" s="57">
        <f>Лист10!L20</f>
        <v>444.83499999999992</v>
      </c>
      <c r="K13" s="7">
        <f>Лист10!M20</f>
        <v>11.09</v>
      </c>
      <c r="L13" s="57">
        <f>Лист10!N20</f>
        <v>218.83</v>
      </c>
      <c r="M13" s="57">
        <f>Лист10!O20</f>
        <v>729.13</v>
      </c>
      <c r="N13" s="7"/>
      <c r="O13" s="7">
        <f>Лист10!Q20</f>
        <v>55.832000000000001</v>
      </c>
      <c r="P13" s="7">
        <f>Лист10!R20</f>
        <v>59.596000000000004</v>
      </c>
      <c r="Q13" s="7">
        <f>Лист10!S20</f>
        <v>290.69500000000005</v>
      </c>
      <c r="R13" s="7">
        <f>Лист10!T20</f>
        <v>1920.33</v>
      </c>
      <c r="S13" s="7">
        <f>Лист10!R20</f>
        <v>59.596000000000004</v>
      </c>
      <c r="T13" s="7">
        <f>Лист10!W20</f>
        <v>0.78</v>
      </c>
      <c r="U13" s="7">
        <f>Лист10!V20</f>
        <v>49.36</v>
      </c>
      <c r="V13" s="57">
        <f>Лист10!X20</f>
        <v>7.085</v>
      </c>
      <c r="W13" s="7">
        <f>Лист10!Y20</f>
        <v>507.92499999999995</v>
      </c>
      <c r="X13" s="7">
        <f>Лист10!Z20</f>
        <v>11.564999999999998</v>
      </c>
      <c r="Y13" s="57">
        <f>Лист10!AA20</f>
        <v>258.73</v>
      </c>
      <c r="Z13" s="57">
        <f>Лист10!AB20</f>
        <v>881.59333333333325</v>
      </c>
    </row>
    <row r="14" spans="1:26" ht="24" customHeight="1" x14ac:dyDescent="0.25">
      <c r="A14" s="35" t="s">
        <v>47</v>
      </c>
      <c r="B14" s="36">
        <f>(B4+B5+B6+B7+B8+B9+B10+B11+B12+B13)/10</f>
        <v>48.652833333333334</v>
      </c>
      <c r="C14" s="36">
        <f t="shared" ref="C14:X14" si="0">(C4+C5+C6+C7+C8+C9+C10+C11+C12+C13)/10</f>
        <v>49.926000000000002</v>
      </c>
      <c r="D14" s="36">
        <f t="shared" si="0"/>
        <v>266.5300666666667</v>
      </c>
      <c r="E14" s="36">
        <f t="shared" si="0"/>
        <v>1616.6150000000002</v>
      </c>
      <c r="F14" s="36">
        <f t="shared" si="0"/>
        <v>40.756399999999999</v>
      </c>
      <c r="G14" s="36">
        <f t="shared" si="0"/>
        <v>1.1179000000000001</v>
      </c>
      <c r="H14" s="36">
        <f t="shared" si="0"/>
        <v>53.751350000000002</v>
      </c>
      <c r="I14" s="36">
        <f>(I4+I5+I6+I7+I8+I9+I10+I11+I12+I13)/10</f>
        <v>7.3340000000000005</v>
      </c>
      <c r="J14" s="36">
        <f t="shared" si="0"/>
        <v>509.1581666666666</v>
      </c>
      <c r="K14" s="36">
        <f t="shared" si="0"/>
        <v>9.9703333333333344</v>
      </c>
      <c r="L14" s="36">
        <f>(L4+L5+L6+L7+L8+L9+L10+L11+L12+L13)/10</f>
        <v>219.84733333333332</v>
      </c>
      <c r="M14" s="36">
        <f>(M4+M5+M6+M7+M8+M9+M10+M11+M12+M13)/10</f>
        <v>788.46526666666659</v>
      </c>
      <c r="N14" s="34"/>
      <c r="O14" s="36">
        <f t="shared" si="0"/>
        <v>56.32800000000001</v>
      </c>
      <c r="P14" s="36">
        <f t="shared" si="0"/>
        <v>48.905600000000007</v>
      </c>
      <c r="Q14" s="36">
        <f t="shared" si="0"/>
        <v>295.63400000000007</v>
      </c>
      <c r="R14" s="36">
        <f t="shared" si="0"/>
        <v>1848.0339166666665</v>
      </c>
      <c r="S14" s="36">
        <f t="shared" si="0"/>
        <v>46.19101666666667</v>
      </c>
      <c r="T14" s="36">
        <f t="shared" si="0"/>
        <v>1.2497833333333332</v>
      </c>
      <c r="U14" s="36">
        <f t="shared" si="0"/>
        <v>57.852183333333336</v>
      </c>
      <c r="V14" s="36">
        <f>(V4+V5+V6+V7+V8+V9+V10+V11+V12+V13)/10</f>
        <v>6.8633833333333332</v>
      </c>
      <c r="W14" s="36">
        <f t="shared" si="0"/>
        <v>568.99210000000005</v>
      </c>
      <c r="X14" s="36">
        <f t="shared" si="0"/>
        <v>14.277033333333332</v>
      </c>
      <c r="Y14" s="36">
        <f>(Y4+Y5+Y6+Y7+Y8+Y9+Y10+Y11+Y12+Y13)/10</f>
        <v>263.07461666666666</v>
      </c>
      <c r="Z14" s="36">
        <f>(Z4+Z5+Z6+Z7+Z8+Z9+Z10+Z11+Z12+Z13)/10</f>
        <v>929.33541666666679</v>
      </c>
    </row>
    <row r="15" spans="1:26" ht="35.25" customHeight="1" x14ac:dyDescent="0.25">
      <c r="A15" s="39" t="s">
        <v>53</v>
      </c>
      <c r="B15" s="9">
        <v>13</v>
      </c>
      <c r="C15" s="9">
        <v>31</v>
      </c>
      <c r="D15" s="9">
        <v>56</v>
      </c>
      <c r="E15" s="9"/>
      <c r="F15" s="9"/>
      <c r="G15" s="9"/>
      <c r="H15" s="9"/>
      <c r="I15" s="9"/>
      <c r="J15" s="9"/>
      <c r="K15" s="9"/>
      <c r="L15" s="9"/>
      <c r="M15" s="9"/>
      <c r="N15" s="9"/>
      <c r="O15" s="9">
        <v>13</v>
      </c>
      <c r="P15" s="9">
        <v>30</v>
      </c>
      <c r="Q15" s="9">
        <v>57</v>
      </c>
      <c r="R15" s="9"/>
      <c r="S15" s="9"/>
      <c r="T15" s="9"/>
      <c r="U15" s="9"/>
      <c r="V15" s="9"/>
      <c r="W15" s="9"/>
      <c r="X15" s="9"/>
      <c r="Y15" s="9"/>
      <c r="Z15" s="9"/>
    </row>
    <row r="20" spans="7:7" x14ac:dyDescent="0.25">
      <c r="G20" s="40"/>
    </row>
  </sheetData>
  <mergeCells count="6">
    <mergeCell ref="W2:Z2"/>
    <mergeCell ref="B2:E2"/>
    <mergeCell ref="O2:R2"/>
    <mergeCell ref="F2:I2"/>
    <mergeCell ref="J2:M2"/>
    <mergeCell ref="S2:V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24"/>
  <sheetViews>
    <sheetView topLeftCell="A3" zoomScale="120" zoomScaleNormal="120" workbookViewId="0">
      <selection activeCell="B20" sqref="B20"/>
    </sheetView>
  </sheetViews>
  <sheetFormatPr defaultRowHeight="15" x14ac:dyDescent="0.25"/>
  <cols>
    <col min="1" max="1" width="4.28515625" customWidth="1"/>
    <col min="2" max="2" width="33.85546875" customWidth="1"/>
    <col min="3" max="3" width="7" customWidth="1"/>
    <col min="4" max="5" width="3.42578125" customWidth="1"/>
    <col min="6" max="6" width="4.5703125" customWidth="1"/>
    <col min="7" max="7" width="5.7109375" customWidth="1"/>
    <col min="8" max="14" width="3.42578125" customWidth="1"/>
    <col min="15" max="15" width="4.85546875" customWidth="1"/>
    <col min="16" max="16" width="8" customWidth="1"/>
    <col min="17" max="19" width="3.42578125" customWidth="1"/>
    <col min="20" max="20" width="5.7109375" customWidth="1"/>
    <col min="21" max="27" width="3.42578125" customWidth="1"/>
    <col min="28" max="28" width="4.28515625" customWidth="1"/>
  </cols>
  <sheetData>
    <row r="1" spans="1:34" x14ac:dyDescent="0.25">
      <c r="A1" s="18"/>
      <c r="B1" s="28" t="s">
        <v>111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</row>
    <row r="2" spans="1:34" ht="12.75" customHeight="1" x14ac:dyDescent="0.25">
      <c r="A2" s="18"/>
      <c r="B2" s="29" t="s">
        <v>26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</row>
    <row r="3" spans="1:34" ht="15" customHeight="1" x14ac:dyDescent="0.25">
      <c r="A3" s="7"/>
      <c r="B3" s="1" t="s">
        <v>0</v>
      </c>
      <c r="C3" s="1" t="s">
        <v>82</v>
      </c>
      <c r="D3" s="96" t="s">
        <v>14</v>
      </c>
      <c r="E3" s="96"/>
      <c r="F3" s="96"/>
      <c r="G3" s="96"/>
      <c r="H3" s="93" t="s">
        <v>1</v>
      </c>
      <c r="I3" s="94"/>
      <c r="J3" s="94"/>
      <c r="K3" s="95"/>
      <c r="L3" s="93" t="s">
        <v>15</v>
      </c>
      <c r="M3" s="94"/>
      <c r="N3" s="94"/>
      <c r="O3" s="95"/>
      <c r="P3" s="1" t="s">
        <v>83</v>
      </c>
      <c r="Q3" s="96" t="s">
        <v>14</v>
      </c>
      <c r="R3" s="96"/>
      <c r="S3" s="96"/>
      <c r="T3" s="96"/>
      <c r="U3" s="93" t="s">
        <v>1</v>
      </c>
      <c r="V3" s="94"/>
      <c r="W3" s="94"/>
      <c r="X3" s="95"/>
      <c r="Y3" s="96" t="s">
        <v>15</v>
      </c>
      <c r="Z3" s="96"/>
      <c r="AA3" s="96"/>
      <c r="AB3" s="96"/>
    </row>
    <row r="4" spans="1:34" ht="12" customHeight="1" x14ac:dyDescent="0.25">
      <c r="A4" s="7"/>
      <c r="B4" s="1" t="s">
        <v>2</v>
      </c>
      <c r="C4" s="1" t="s">
        <v>12</v>
      </c>
      <c r="D4" s="1" t="s">
        <v>3</v>
      </c>
      <c r="E4" s="1" t="s">
        <v>4</v>
      </c>
      <c r="F4" s="1" t="s">
        <v>5</v>
      </c>
      <c r="G4" s="1" t="s">
        <v>11</v>
      </c>
      <c r="H4" s="1" t="s">
        <v>7</v>
      </c>
      <c r="I4" s="1" t="s">
        <v>84</v>
      </c>
      <c r="J4" s="1" t="s">
        <v>6</v>
      </c>
      <c r="K4" s="1" t="s">
        <v>85</v>
      </c>
      <c r="L4" s="1" t="s">
        <v>8</v>
      </c>
      <c r="M4" s="1" t="s">
        <v>13</v>
      </c>
      <c r="N4" s="1" t="s">
        <v>86</v>
      </c>
      <c r="O4" s="1" t="s">
        <v>87</v>
      </c>
      <c r="P4" s="1" t="s">
        <v>12</v>
      </c>
      <c r="Q4" s="1" t="s">
        <v>3</v>
      </c>
      <c r="R4" s="1" t="s">
        <v>4</v>
      </c>
      <c r="S4" s="1" t="s">
        <v>5</v>
      </c>
      <c r="T4" s="1" t="s">
        <v>11</v>
      </c>
      <c r="U4" s="1" t="s">
        <v>7</v>
      </c>
      <c r="V4" s="1" t="s">
        <v>88</v>
      </c>
      <c r="W4" s="1" t="s">
        <v>89</v>
      </c>
      <c r="X4" s="1" t="s">
        <v>90</v>
      </c>
      <c r="Y4" s="1" t="s">
        <v>8</v>
      </c>
      <c r="Z4" s="1" t="s">
        <v>13</v>
      </c>
      <c r="AA4" s="1" t="s">
        <v>86</v>
      </c>
      <c r="AB4" s="1" t="s">
        <v>87</v>
      </c>
      <c r="AC4" s="74"/>
      <c r="AD4" s="31"/>
    </row>
    <row r="5" spans="1:34" ht="24.75" customHeight="1" x14ac:dyDescent="0.25">
      <c r="A5" s="55">
        <v>102</v>
      </c>
      <c r="B5" s="67" t="s">
        <v>61</v>
      </c>
      <c r="C5" s="56" t="s">
        <v>25</v>
      </c>
      <c r="D5" s="55">
        <v>6.2</v>
      </c>
      <c r="E5" s="55">
        <v>8.1</v>
      </c>
      <c r="F5" s="55">
        <v>31</v>
      </c>
      <c r="G5" s="55">
        <v>222.02</v>
      </c>
      <c r="H5" s="55">
        <v>0.3</v>
      </c>
      <c r="I5" s="89">
        <v>20</v>
      </c>
      <c r="J5" s="55">
        <v>0.1</v>
      </c>
      <c r="K5" s="55">
        <v>1</v>
      </c>
      <c r="L5" s="55">
        <v>113</v>
      </c>
      <c r="M5" s="55">
        <v>0.5</v>
      </c>
      <c r="N5" s="55">
        <v>19.5</v>
      </c>
      <c r="O5" s="55">
        <v>126.6</v>
      </c>
      <c r="P5" s="56" t="s">
        <v>92</v>
      </c>
      <c r="Q5" s="62">
        <f>D5/200*250</f>
        <v>7.75</v>
      </c>
      <c r="R5" s="62">
        <f t="shared" ref="R5:AB5" si="0">E5/200*250</f>
        <v>10.125</v>
      </c>
      <c r="S5" s="62">
        <f t="shared" si="0"/>
        <v>38.75</v>
      </c>
      <c r="T5" s="62">
        <f t="shared" si="0"/>
        <v>277.52500000000003</v>
      </c>
      <c r="U5" s="62">
        <f t="shared" si="0"/>
        <v>0.375</v>
      </c>
      <c r="V5" s="62">
        <f t="shared" si="0"/>
        <v>25</v>
      </c>
      <c r="W5" s="62">
        <f t="shared" si="0"/>
        <v>0.125</v>
      </c>
      <c r="X5" s="62">
        <f t="shared" si="0"/>
        <v>1.25</v>
      </c>
      <c r="Y5" s="62">
        <f t="shared" si="0"/>
        <v>141.25</v>
      </c>
      <c r="Z5" s="62">
        <f t="shared" si="0"/>
        <v>0.625</v>
      </c>
      <c r="AA5" s="62">
        <f t="shared" si="0"/>
        <v>24.375</v>
      </c>
      <c r="AB5" s="62">
        <f t="shared" si="0"/>
        <v>158.25</v>
      </c>
    </row>
    <row r="6" spans="1:34" ht="10.5" customHeight="1" x14ac:dyDescent="0.25">
      <c r="A6" s="20">
        <v>296</v>
      </c>
      <c r="B6" s="3" t="s">
        <v>30</v>
      </c>
      <c r="C6" s="5">
        <v>200</v>
      </c>
      <c r="D6" s="7">
        <v>1.6</v>
      </c>
      <c r="E6" s="7">
        <v>1.6</v>
      </c>
      <c r="F6" s="7">
        <v>17</v>
      </c>
      <c r="G6" s="7">
        <v>89.32</v>
      </c>
      <c r="H6" s="7">
        <v>1.4</v>
      </c>
      <c r="I6" s="7">
        <v>4.2</v>
      </c>
      <c r="J6" s="7">
        <v>0.1</v>
      </c>
      <c r="K6" s="57">
        <v>0</v>
      </c>
      <c r="L6" s="7">
        <v>63.9</v>
      </c>
      <c r="M6" s="7">
        <v>0</v>
      </c>
      <c r="N6" s="57">
        <v>8.6999999999999993</v>
      </c>
      <c r="O6" s="57">
        <v>40</v>
      </c>
      <c r="P6" s="5">
        <v>200</v>
      </c>
      <c r="Q6" s="16">
        <v>1.6</v>
      </c>
      <c r="R6" s="16">
        <v>1.6</v>
      </c>
      <c r="S6" s="16">
        <v>17</v>
      </c>
      <c r="T6" s="16">
        <v>89.32</v>
      </c>
      <c r="U6" s="16">
        <v>1.4</v>
      </c>
      <c r="V6" s="16">
        <v>4.2</v>
      </c>
      <c r="W6" s="16">
        <v>0.1</v>
      </c>
      <c r="X6" s="62">
        <v>0</v>
      </c>
      <c r="Y6" s="62">
        <v>63.9</v>
      </c>
      <c r="Z6" s="62">
        <v>0</v>
      </c>
      <c r="AA6" s="62">
        <v>8.67</v>
      </c>
      <c r="AB6" s="62">
        <v>40</v>
      </c>
    </row>
    <row r="7" spans="1:34" ht="12.75" customHeight="1" x14ac:dyDescent="0.25">
      <c r="A7" s="57"/>
      <c r="B7" s="55" t="s">
        <v>20</v>
      </c>
      <c r="C7" s="60">
        <v>40</v>
      </c>
      <c r="D7" s="59">
        <v>3.2</v>
      </c>
      <c r="E7" s="59">
        <v>0.4</v>
      </c>
      <c r="F7" s="59">
        <v>19</v>
      </c>
      <c r="G7" s="59">
        <v>94</v>
      </c>
      <c r="H7" s="59">
        <v>0</v>
      </c>
      <c r="I7" s="59">
        <v>0</v>
      </c>
      <c r="J7" s="59">
        <v>0</v>
      </c>
      <c r="K7" s="59">
        <v>0</v>
      </c>
      <c r="L7" s="59">
        <v>8.6999999999999993</v>
      </c>
      <c r="M7" s="59">
        <v>0.4</v>
      </c>
      <c r="N7" s="59">
        <v>13.2</v>
      </c>
      <c r="O7" s="59">
        <v>30.6</v>
      </c>
      <c r="P7" s="56">
        <v>50</v>
      </c>
      <c r="Q7" s="62">
        <v>4</v>
      </c>
      <c r="R7" s="62">
        <v>0.5</v>
      </c>
      <c r="S7" s="62">
        <v>24</v>
      </c>
      <c r="T7" s="62">
        <v>117.5</v>
      </c>
      <c r="U7" s="62">
        <v>0</v>
      </c>
      <c r="V7" s="62">
        <v>0</v>
      </c>
      <c r="W7" s="62">
        <v>0</v>
      </c>
      <c r="X7" s="62">
        <v>0</v>
      </c>
      <c r="Y7" s="62">
        <v>11</v>
      </c>
      <c r="Z7" s="62">
        <v>0.5</v>
      </c>
      <c r="AA7" s="62">
        <v>17</v>
      </c>
      <c r="AB7" s="62">
        <v>38</v>
      </c>
      <c r="AC7" s="72"/>
      <c r="AD7" s="72"/>
      <c r="AE7" s="72"/>
      <c r="AF7" s="72"/>
      <c r="AG7" s="72"/>
      <c r="AH7" s="72"/>
    </row>
    <row r="8" spans="1:34" ht="12.75" customHeight="1" x14ac:dyDescent="0.25">
      <c r="A8" s="57">
        <v>604</v>
      </c>
      <c r="B8" s="55" t="s">
        <v>114</v>
      </c>
      <c r="C8" s="60">
        <v>50</v>
      </c>
      <c r="D8" s="59">
        <v>3.75</v>
      </c>
      <c r="E8" s="59">
        <v>4.9000000000000004</v>
      </c>
      <c r="F8" s="59">
        <v>37.200000000000003</v>
      </c>
      <c r="G8" s="59">
        <v>208.5</v>
      </c>
      <c r="H8" s="59">
        <v>0</v>
      </c>
      <c r="I8" s="59">
        <v>0</v>
      </c>
      <c r="J8" s="59">
        <v>0.04</v>
      </c>
      <c r="K8" s="59">
        <v>0</v>
      </c>
      <c r="L8" s="59">
        <v>2.5000000000000001E-2</v>
      </c>
      <c r="M8" s="59">
        <v>1.05</v>
      </c>
      <c r="N8" s="59">
        <v>0</v>
      </c>
      <c r="O8" s="59">
        <v>0</v>
      </c>
      <c r="P8" s="56">
        <v>50</v>
      </c>
      <c r="Q8" s="59">
        <v>3.75</v>
      </c>
      <c r="R8" s="59">
        <v>4.9000000000000004</v>
      </c>
      <c r="S8" s="59">
        <v>37.200000000000003</v>
      </c>
      <c r="T8" s="59">
        <v>208.5</v>
      </c>
      <c r="U8" s="59">
        <v>0</v>
      </c>
      <c r="V8" s="59">
        <v>0</v>
      </c>
      <c r="W8" s="59">
        <v>0.04</v>
      </c>
      <c r="X8" s="59">
        <v>0</v>
      </c>
      <c r="Y8" s="59">
        <v>2.5000000000000001E-2</v>
      </c>
      <c r="Z8" s="59">
        <v>1.05</v>
      </c>
      <c r="AA8" s="59">
        <v>0</v>
      </c>
      <c r="AB8" s="59">
        <v>0</v>
      </c>
      <c r="AC8" s="72"/>
      <c r="AD8" s="72"/>
      <c r="AE8" s="72"/>
      <c r="AF8" s="72"/>
      <c r="AG8" s="72"/>
      <c r="AH8" s="72"/>
    </row>
    <row r="9" spans="1:34" x14ac:dyDescent="0.25">
      <c r="A9" s="55">
        <v>365</v>
      </c>
      <c r="B9" s="55" t="s">
        <v>62</v>
      </c>
      <c r="C9" s="60">
        <v>30</v>
      </c>
      <c r="D9" s="55">
        <v>1.2</v>
      </c>
      <c r="E9" s="55">
        <v>0</v>
      </c>
      <c r="F9" s="55">
        <v>20.6</v>
      </c>
      <c r="G9" s="55">
        <v>80</v>
      </c>
      <c r="H9" s="55">
        <v>0.42</v>
      </c>
      <c r="I9" s="55">
        <v>0.15</v>
      </c>
      <c r="J9" s="55">
        <v>0</v>
      </c>
      <c r="K9" s="55">
        <v>0</v>
      </c>
      <c r="L9" s="55">
        <v>2.4</v>
      </c>
      <c r="M9" s="55">
        <v>0.2</v>
      </c>
      <c r="N9" s="55">
        <v>4.2</v>
      </c>
      <c r="O9" s="55">
        <v>15.4</v>
      </c>
      <c r="P9" s="60">
        <v>30</v>
      </c>
      <c r="Q9" s="55">
        <v>1.2</v>
      </c>
      <c r="R9" s="55">
        <v>0</v>
      </c>
      <c r="S9" s="55">
        <v>20.6</v>
      </c>
      <c r="T9" s="55">
        <v>80</v>
      </c>
      <c r="U9" s="55">
        <v>0.42</v>
      </c>
      <c r="V9" s="55">
        <v>0.15</v>
      </c>
      <c r="W9" s="55">
        <v>0</v>
      </c>
      <c r="X9" s="55">
        <v>0</v>
      </c>
      <c r="Y9" s="55">
        <v>2.4</v>
      </c>
      <c r="Z9" s="55">
        <v>0.2</v>
      </c>
      <c r="AA9" s="55">
        <v>4.2</v>
      </c>
      <c r="AB9" s="55">
        <v>15.4</v>
      </c>
      <c r="AC9" s="31"/>
      <c r="AD9" s="31"/>
      <c r="AE9" s="31"/>
      <c r="AF9" s="31"/>
      <c r="AG9" s="31"/>
      <c r="AH9" s="31"/>
    </row>
    <row r="10" spans="1:34" ht="18" customHeight="1" x14ac:dyDescent="0.25">
      <c r="A10" s="57">
        <v>532</v>
      </c>
      <c r="B10" s="55" t="s">
        <v>115</v>
      </c>
      <c r="C10" s="56">
        <v>200</v>
      </c>
      <c r="D10" s="59">
        <v>0.1</v>
      </c>
      <c r="E10" s="59">
        <v>0</v>
      </c>
      <c r="F10" s="59">
        <v>25.4</v>
      </c>
      <c r="G10" s="59">
        <v>110</v>
      </c>
      <c r="H10" s="59">
        <v>4</v>
      </c>
      <c r="I10" s="59">
        <v>0.02</v>
      </c>
      <c r="J10" s="59">
        <v>0.02</v>
      </c>
      <c r="K10" s="59">
        <v>0</v>
      </c>
      <c r="L10" s="59">
        <v>14</v>
      </c>
      <c r="M10" s="59">
        <v>0.04</v>
      </c>
      <c r="N10" s="59">
        <v>0</v>
      </c>
      <c r="O10" s="59">
        <v>0</v>
      </c>
      <c r="P10" s="56">
        <v>200</v>
      </c>
      <c r="Q10" s="59">
        <v>0.1</v>
      </c>
      <c r="R10" s="59">
        <v>0</v>
      </c>
      <c r="S10" s="59">
        <v>25.4</v>
      </c>
      <c r="T10" s="59">
        <v>110</v>
      </c>
      <c r="U10" s="59">
        <v>4</v>
      </c>
      <c r="V10" s="59">
        <v>0.02</v>
      </c>
      <c r="W10" s="59">
        <v>0.02</v>
      </c>
      <c r="X10" s="59">
        <v>0</v>
      </c>
      <c r="Y10" s="59">
        <v>14</v>
      </c>
      <c r="Z10" s="59">
        <v>0.04</v>
      </c>
      <c r="AA10" s="59">
        <v>0</v>
      </c>
      <c r="AB10" s="59">
        <v>0</v>
      </c>
      <c r="AC10" s="71"/>
      <c r="AD10" s="71"/>
      <c r="AE10" s="71"/>
      <c r="AF10" s="71"/>
      <c r="AG10" s="71"/>
      <c r="AH10" s="71"/>
    </row>
    <row r="11" spans="1:34" ht="11.25" customHeight="1" x14ac:dyDescent="0.25">
      <c r="A11" s="7"/>
      <c r="B11" s="10" t="s">
        <v>16</v>
      </c>
      <c r="C11" s="5"/>
      <c r="D11" s="21">
        <f t="shared" ref="D11:O11" si="1">SUM(D5:D10)</f>
        <v>16.05</v>
      </c>
      <c r="E11" s="21">
        <f t="shared" si="1"/>
        <v>15</v>
      </c>
      <c r="F11" s="21">
        <f t="shared" si="1"/>
        <v>150.20000000000002</v>
      </c>
      <c r="G11" s="21">
        <f t="shared" si="1"/>
        <v>803.84</v>
      </c>
      <c r="H11" s="21">
        <f t="shared" si="1"/>
        <v>6.12</v>
      </c>
      <c r="I11" s="21">
        <f t="shared" si="1"/>
        <v>24.369999999999997</v>
      </c>
      <c r="J11" s="21">
        <f t="shared" si="1"/>
        <v>0.26</v>
      </c>
      <c r="K11" s="21">
        <f t="shared" si="1"/>
        <v>1</v>
      </c>
      <c r="L11" s="21">
        <f t="shared" si="1"/>
        <v>202.02500000000001</v>
      </c>
      <c r="M11" s="21">
        <f t="shared" si="1"/>
        <v>2.1900000000000004</v>
      </c>
      <c r="N11" s="21">
        <f t="shared" si="1"/>
        <v>45.6</v>
      </c>
      <c r="O11" s="21">
        <f t="shared" si="1"/>
        <v>212.6</v>
      </c>
      <c r="P11" s="25"/>
      <c r="Q11" s="21">
        <f t="shared" ref="Q11:AB11" si="2">SUM(Q5:Q10)</f>
        <v>18.400000000000002</v>
      </c>
      <c r="R11" s="21">
        <f t="shared" si="2"/>
        <v>17.125</v>
      </c>
      <c r="S11" s="21">
        <f t="shared" si="2"/>
        <v>162.95000000000002</v>
      </c>
      <c r="T11" s="21">
        <f t="shared" si="2"/>
        <v>882.84500000000003</v>
      </c>
      <c r="U11" s="21">
        <f t="shared" si="2"/>
        <v>6.1950000000000003</v>
      </c>
      <c r="V11" s="21">
        <f t="shared" si="2"/>
        <v>29.369999999999997</v>
      </c>
      <c r="W11" s="21">
        <f t="shared" si="2"/>
        <v>0.28500000000000003</v>
      </c>
      <c r="X11" s="21">
        <f t="shared" si="2"/>
        <v>1.25</v>
      </c>
      <c r="Y11" s="21">
        <f t="shared" si="2"/>
        <v>232.57500000000002</v>
      </c>
      <c r="Z11" s="21">
        <f t="shared" si="2"/>
        <v>2.415</v>
      </c>
      <c r="AA11" s="21">
        <f t="shared" si="2"/>
        <v>54.245000000000005</v>
      </c>
      <c r="AB11" s="21">
        <f t="shared" si="2"/>
        <v>251.65</v>
      </c>
      <c r="AC11" s="31"/>
      <c r="AD11" s="31"/>
      <c r="AE11" s="31"/>
      <c r="AF11" s="31"/>
      <c r="AG11" s="31"/>
      <c r="AH11" s="31"/>
    </row>
    <row r="12" spans="1:34" ht="18" customHeight="1" x14ac:dyDescent="0.25">
      <c r="A12" s="7"/>
      <c r="B12" s="6" t="s">
        <v>9</v>
      </c>
      <c r="C12" s="8"/>
      <c r="D12" s="7"/>
      <c r="E12" s="7"/>
      <c r="F12" s="7"/>
      <c r="G12" s="7"/>
      <c r="H12" s="7"/>
      <c r="I12" s="7"/>
      <c r="J12" s="7"/>
      <c r="K12" s="57"/>
      <c r="L12" s="7"/>
      <c r="M12" s="7"/>
      <c r="N12" s="57"/>
      <c r="O12" s="57"/>
      <c r="P12" s="8"/>
      <c r="Q12" s="17"/>
      <c r="R12" s="17"/>
      <c r="S12" s="17"/>
      <c r="T12" s="17"/>
      <c r="U12" s="17"/>
      <c r="V12" s="17"/>
      <c r="W12" s="17"/>
      <c r="X12" s="63"/>
      <c r="Y12" s="63"/>
      <c r="Z12" s="63"/>
      <c r="AA12" s="63"/>
      <c r="AB12" s="63"/>
      <c r="AC12" s="31"/>
      <c r="AD12" s="31"/>
      <c r="AE12" s="31"/>
      <c r="AF12" s="31"/>
      <c r="AG12" s="31"/>
      <c r="AH12" s="31"/>
    </row>
    <row r="13" spans="1:34" ht="26.25" customHeight="1" x14ac:dyDescent="0.25">
      <c r="A13" s="90">
        <v>18</v>
      </c>
      <c r="B13" s="67" t="s">
        <v>54</v>
      </c>
      <c r="C13" s="56">
        <v>80</v>
      </c>
      <c r="D13" s="59">
        <v>0.8</v>
      </c>
      <c r="E13" s="59">
        <v>4.0999999999999996</v>
      </c>
      <c r="F13" s="59">
        <v>3.6</v>
      </c>
      <c r="G13" s="59">
        <v>52.65</v>
      </c>
      <c r="H13" s="59">
        <v>14</v>
      </c>
      <c r="I13" s="59">
        <v>0</v>
      </c>
      <c r="J13" s="59">
        <v>0</v>
      </c>
      <c r="K13" s="59">
        <v>24</v>
      </c>
      <c r="L13" s="59">
        <v>0.6</v>
      </c>
      <c r="M13" s="59">
        <v>25</v>
      </c>
      <c r="N13" s="59">
        <v>38.1</v>
      </c>
      <c r="O13" s="59">
        <v>38.1</v>
      </c>
      <c r="P13" s="56">
        <v>100</v>
      </c>
      <c r="Q13" s="59">
        <f>D13*80/60</f>
        <v>1.0666666666666667</v>
      </c>
      <c r="R13" s="59">
        <f t="shared" ref="R13" si="3">E13*80/60</f>
        <v>5.4666666666666668</v>
      </c>
      <c r="S13" s="59">
        <f t="shared" ref="S13" si="4">F13*80/60</f>
        <v>4.8</v>
      </c>
      <c r="T13" s="59">
        <f t="shared" ref="T13" si="5">G13*80/60</f>
        <v>70.2</v>
      </c>
      <c r="U13" s="59">
        <f t="shared" ref="U13" si="6">H13*80/60</f>
        <v>18.666666666666668</v>
      </c>
      <c r="V13" s="59">
        <f t="shared" ref="V13" si="7">I13*80/60</f>
        <v>0</v>
      </c>
      <c r="W13" s="59">
        <f t="shared" ref="W13" si="8">J13*80/60</f>
        <v>0</v>
      </c>
      <c r="X13" s="59">
        <f t="shared" ref="X13" si="9">K13*80/60</f>
        <v>32</v>
      </c>
      <c r="Y13" s="59">
        <f t="shared" ref="Y13" si="10">L13*80/60</f>
        <v>0.8</v>
      </c>
      <c r="Z13" s="59">
        <f t="shared" ref="Z13" si="11">M13*80/60</f>
        <v>33.333333333333336</v>
      </c>
      <c r="AA13" s="59">
        <f t="shared" ref="AA13" si="12">N13*80/60</f>
        <v>50.8</v>
      </c>
      <c r="AB13" s="59">
        <f t="shared" ref="AB13" si="13">O13*80/60</f>
        <v>50.8</v>
      </c>
      <c r="AC13" s="31"/>
      <c r="AD13" s="31"/>
      <c r="AE13" s="31"/>
      <c r="AF13" s="31"/>
      <c r="AG13" s="31"/>
      <c r="AH13" s="31"/>
    </row>
    <row r="14" spans="1:34" x14ac:dyDescent="0.25">
      <c r="A14" s="7">
        <v>45</v>
      </c>
      <c r="B14" s="38" t="s">
        <v>60</v>
      </c>
      <c r="C14" s="8">
        <v>250</v>
      </c>
      <c r="D14" s="7">
        <v>5.5</v>
      </c>
      <c r="E14" s="7">
        <v>4.5</v>
      </c>
      <c r="F14" s="7">
        <v>26</v>
      </c>
      <c r="G14" s="7">
        <v>143.69999999999999</v>
      </c>
      <c r="H14" s="7">
        <v>1.6</v>
      </c>
      <c r="I14" s="7">
        <v>17</v>
      </c>
      <c r="J14" s="7">
        <v>0.2</v>
      </c>
      <c r="K14" s="57">
        <v>0</v>
      </c>
      <c r="L14" s="7">
        <v>36.200000000000003</v>
      </c>
      <c r="M14" s="7">
        <v>1</v>
      </c>
      <c r="N14" s="57">
        <v>7</v>
      </c>
      <c r="O14" s="57">
        <v>76.8</v>
      </c>
      <c r="P14" s="26">
        <v>250</v>
      </c>
      <c r="Q14" s="7">
        <v>5.5</v>
      </c>
      <c r="R14" s="7">
        <v>4.5</v>
      </c>
      <c r="S14" s="7">
        <v>26</v>
      </c>
      <c r="T14" s="7">
        <v>143.69999999999999</v>
      </c>
      <c r="U14" s="7">
        <v>1.6</v>
      </c>
      <c r="V14" s="7">
        <v>17</v>
      </c>
      <c r="W14" s="7">
        <v>0.2</v>
      </c>
      <c r="X14" s="57">
        <v>0</v>
      </c>
      <c r="Y14" s="57">
        <v>36.200000000000003</v>
      </c>
      <c r="Z14" s="57">
        <v>1</v>
      </c>
      <c r="AA14" s="57">
        <v>35.9</v>
      </c>
      <c r="AB14" s="57">
        <v>76.8</v>
      </c>
      <c r="AC14" s="31"/>
      <c r="AD14" s="31"/>
      <c r="AE14" s="31"/>
      <c r="AF14" s="31"/>
      <c r="AG14" s="31"/>
      <c r="AH14" s="31"/>
    </row>
    <row r="15" spans="1:34" ht="11.25" customHeight="1" x14ac:dyDescent="0.25">
      <c r="A15" s="20">
        <v>219</v>
      </c>
      <c r="B15" s="7" t="s">
        <v>31</v>
      </c>
      <c r="C15" s="58">
        <v>150</v>
      </c>
      <c r="D15" s="59">
        <v>8.4</v>
      </c>
      <c r="E15" s="59">
        <v>5.4</v>
      </c>
      <c r="F15" s="59">
        <v>45</v>
      </c>
      <c r="G15" s="59">
        <v>258.8</v>
      </c>
      <c r="H15" s="59">
        <v>0</v>
      </c>
      <c r="I15" s="59">
        <v>25</v>
      </c>
      <c r="J15" s="59">
        <v>0.2</v>
      </c>
      <c r="K15" s="59">
        <v>0</v>
      </c>
      <c r="L15" s="59">
        <v>18</v>
      </c>
      <c r="M15" s="59">
        <v>2.2999999999999998</v>
      </c>
      <c r="N15" s="59">
        <v>133</v>
      </c>
      <c r="O15" s="59">
        <v>175</v>
      </c>
      <c r="P15" s="8">
        <v>180</v>
      </c>
      <c r="Q15" s="13">
        <v>10.08</v>
      </c>
      <c r="R15" s="13">
        <v>6.48</v>
      </c>
      <c r="S15" s="13">
        <v>54</v>
      </c>
      <c r="T15" s="13">
        <v>310.55</v>
      </c>
      <c r="U15" s="13">
        <v>0</v>
      </c>
      <c r="V15" s="13">
        <v>29.99</v>
      </c>
      <c r="W15" s="13">
        <v>0.24</v>
      </c>
      <c r="X15" s="59">
        <v>0</v>
      </c>
      <c r="Y15" s="59">
        <v>26.39</v>
      </c>
      <c r="Z15" s="59">
        <v>3.35</v>
      </c>
      <c r="AA15" s="59">
        <v>191.9</v>
      </c>
      <c r="AB15" s="59">
        <v>209.99</v>
      </c>
      <c r="AC15" s="31"/>
      <c r="AD15" s="31"/>
      <c r="AE15" s="31"/>
      <c r="AF15" s="31"/>
      <c r="AG15" s="31"/>
      <c r="AH15" s="31"/>
    </row>
    <row r="16" spans="1:34" ht="12" customHeight="1" x14ac:dyDescent="0.25">
      <c r="A16" s="7">
        <v>161</v>
      </c>
      <c r="B16" s="7" t="s">
        <v>50</v>
      </c>
      <c r="C16" s="64" t="s">
        <v>98</v>
      </c>
      <c r="D16" s="59">
        <v>14</v>
      </c>
      <c r="E16" s="59">
        <v>8.1999999999999993</v>
      </c>
      <c r="F16" s="59">
        <v>9.1</v>
      </c>
      <c r="G16" s="59">
        <v>187</v>
      </c>
      <c r="H16" s="59">
        <v>0.5</v>
      </c>
      <c r="I16" s="59">
        <v>0</v>
      </c>
      <c r="J16" s="59">
        <v>0.2</v>
      </c>
      <c r="K16" s="59">
        <v>1.1000000000000001</v>
      </c>
      <c r="L16" s="59">
        <v>75</v>
      </c>
      <c r="M16" s="59">
        <v>1.6</v>
      </c>
      <c r="N16" s="59">
        <v>53</v>
      </c>
      <c r="O16" s="59">
        <v>338</v>
      </c>
      <c r="P16" s="64" t="s">
        <v>98</v>
      </c>
      <c r="Q16" s="13">
        <v>14</v>
      </c>
      <c r="R16" s="13">
        <v>8.1999999999999993</v>
      </c>
      <c r="S16" s="13">
        <v>9.1</v>
      </c>
      <c r="T16" s="13">
        <v>187</v>
      </c>
      <c r="U16" s="13">
        <v>0.5</v>
      </c>
      <c r="V16" s="13">
        <v>0</v>
      </c>
      <c r="W16" s="13">
        <v>0.2</v>
      </c>
      <c r="X16" s="59">
        <v>1.1000000000000001</v>
      </c>
      <c r="Y16" s="59">
        <v>75</v>
      </c>
      <c r="Z16" s="59">
        <v>1.6</v>
      </c>
      <c r="AA16" s="59">
        <v>53</v>
      </c>
      <c r="AB16" s="59">
        <v>338</v>
      </c>
      <c r="AC16" s="31"/>
      <c r="AD16" s="31"/>
      <c r="AE16" s="31"/>
      <c r="AF16" s="31"/>
      <c r="AG16" s="31"/>
      <c r="AH16" s="31"/>
    </row>
    <row r="17" spans="1:34" ht="13.5" customHeight="1" x14ac:dyDescent="0.25">
      <c r="A17" s="7">
        <v>280</v>
      </c>
      <c r="B17" s="57" t="s">
        <v>28</v>
      </c>
      <c r="C17" s="8">
        <v>200</v>
      </c>
      <c r="D17" s="13">
        <v>0.8</v>
      </c>
      <c r="E17" s="13">
        <v>0.1</v>
      </c>
      <c r="F17" s="13">
        <v>26.6</v>
      </c>
      <c r="G17" s="13">
        <v>112.2</v>
      </c>
      <c r="H17" s="13">
        <v>0.1</v>
      </c>
      <c r="I17" s="13">
        <v>0</v>
      </c>
      <c r="J17" s="13">
        <v>0</v>
      </c>
      <c r="K17" s="59">
        <v>0</v>
      </c>
      <c r="L17" s="13">
        <v>34</v>
      </c>
      <c r="M17" s="13">
        <v>0.4</v>
      </c>
      <c r="N17" s="59">
        <v>22</v>
      </c>
      <c r="O17" s="59">
        <v>26.3</v>
      </c>
      <c r="P17" s="26">
        <v>200</v>
      </c>
      <c r="Q17" s="17">
        <f>D17/200*200</f>
        <v>0.8</v>
      </c>
      <c r="R17" s="63">
        <f t="shared" ref="R17:AB17" si="14">E17/200*200</f>
        <v>0.1</v>
      </c>
      <c r="S17" s="63">
        <f t="shared" si="14"/>
        <v>26.6</v>
      </c>
      <c r="T17" s="63">
        <f t="shared" si="14"/>
        <v>112.20000000000002</v>
      </c>
      <c r="U17" s="63">
        <f t="shared" si="14"/>
        <v>0.1</v>
      </c>
      <c r="V17" s="63">
        <f t="shared" si="14"/>
        <v>0</v>
      </c>
      <c r="W17" s="63">
        <f t="shared" si="14"/>
        <v>0</v>
      </c>
      <c r="X17" s="63">
        <f t="shared" si="14"/>
        <v>0</v>
      </c>
      <c r="Y17" s="63">
        <f t="shared" si="14"/>
        <v>34</v>
      </c>
      <c r="Z17" s="63">
        <f t="shared" si="14"/>
        <v>0.4</v>
      </c>
      <c r="AA17" s="63">
        <f t="shared" si="14"/>
        <v>22</v>
      </c>
      <c r="AB17" s="63">
        <f t="shared" si="14"/>
        <v>26.3</v>
      </c>
      <c r="AC17" s="31"/>
      <c r="AD17" s="31"/>
      <c r="AE17" s="31"/>
      <c r="AF17" s="31"/>
      <c r="AG17" s="31"/>
      <c r="AH17" s="31"/>
    </row>
    <row r="18" spans="1:34" ht="12" customHeight="1" x14ac:dyDescent="0.25">
      <c r="A18" s="57"/>
      <c r="B18" s="57" t="s">
        <v>18</v>
      </c>
      <c r="C18" s="58" t="s">
        <v>22</v>
      </c>
      <c r="D18" s="63">
        <v>5.8</v>
      </c>
      <c r="E18" s="63">
        <v>0.9</v>
      </c>
      <c r="F18" s="63">
        <v>35</v>
      </c>
      <c r="G18" s="63">
        <v>173.2</v>
      </c>
      <c r="H18" s="63">
        <v>0</v>
      </c>
      <c r="I18" s="63">
        <v>0</v>
      </c>
      <c r="J18" s="63">
        <v>0.1</v>
      </c>
      <c r="K18" s="63">
        <v>0</v>
      </c>
      <c r="L18" s="63">
        <v>20</v>
      </c>
      <c r="M18" s="63">
        <v>1.2</v>
      </c>
      <c r="N18" s="63">
        <v>32</v>
      </c>
      <c r="O18" s="63">
        <v>83</v>
      </c>
      <c r="P18" s="58" t="s">
        <v>44</v>
      </c>
      <c r="Q18" s="59">
        <v>7.3</v>
      </c>
      <c r="R18" s="57">
        <v>1.1000000000000001</v>
      </c>
      <c r="S18" s="57">
        <v>44</v>
      </c>
      <c r="T18" s="57">
        <v>216.5</v>
      </c>
      <c r="U18" s="57">
        <v>0</v>
      </c>
      <c r="V18" s="57">
        <v>0</v>
      </c>
      <c r="W18" s="57">
        <v>0.1</v>
      </c>
      <c r="X18" s="57">
        <v>0</v>
      </c>
      <c r="Y18" s="57">
        <v>25</v>
      </c>
      <c r="Z18" s="57">
        <v>1.5</v>
      </c>
      <c r="AA18" s="57">
        <v>41</v>
      </c>
      <c r="AB18" s="57">
        <v>104</v>
      </c>
      <c r="AC18" s="18"/>
      <c r="AD18" s="18"/>
      <c r="AE18" s="18"/>
      <c r="AF18" s="18"/>
      <c r="AG18" s="18"/>
      <c r="AH18" s="18"/>
    </row>
    <row r="19" spans="1:34" x14ac:dyDescent="0.25">
      <c r="A19" s="7"/>
      <c r="B19" s="10" t="s">
        <v>16</v>
      </c>
      <c r="C19" s="8"/>
      <c r="D19" s="22">
        <f>SUM(D14:D18)</f>
        <v>34.5</v>
      </c>
      <c r="E19" s="22">
        <f t="shared" ref="E19:O19" si="15">SUM(E14:E18)</f>
        <v>19.100000000000001</v>
      </c>
      <c r="F19" s="22">
        <f t="shared" si="15"/>
        <v>141.69999999999999</v>
      </c>
      <c r="G19" s="22">
        <f t="shared" si="15"/>
        <v>874.90000000000009</v>
      </c>
      <c r="H19" s="22">
        <f t="shared" si="15"/>
        <v>2.2000000000000002</v>
      </c>
      <c r="I19" s="22">
        <f t="shared" si="15"/>
        <v>42</v>
      </c>
      <c r="J19" s="22">
        <f t="shared" si="15"/>
        <v>0.70000000000000007</v>
      </c>
      <c r="K19" s="22">
        <f t="shared" si="15"/>
        <v>1.1000000000000001</v>
      </c>
      <c r="L19" s="22">
        <f t="shared" si="15"/>
        <v>183.2</v>
      </c>
      <c r="M19" s="22">
        <f t="shared" si="15"/>
        <v>6.5000000000000009</v>
      </c>
      <c r="N19" s="22">
        <f t="shared" si="15"/>
        <v>247</v>
      </c>
      <c r="O19" s="22">
        <f t="shared" si="15"/>
        <v>699.09999999999991</v>
      </c>
      <c r="P19" s="26"/>
      <c r="Q19" s="23">
        <f>SUM(Q14:Q18)</f>
        <v>37.68</v>
      </c>
      <c r="R19" s="23">
        <f t="shared" ref="R19:AB19" si="16">SUM(R14:R18)</f>
        <v>20.380000000000003</v>
      </c>
      <c r="S19" s="23">
        <f t="shared" si="16"/>
        <v>159.69999999999999</v>
      </c>
      <c r="T19" s="23">
        <f t="shared" si="16"/>
        <v>969.95</v>
      </c>
      <c r="U19" s="23">
        <f t="shared" si="16"/>
        <v>2.2000000000000002</v>
      </c>
      <c r="V19" s="23">
        <f t="shared" si="16"/>
        <v>46.989999999999995</v>
      </c>
      <c r="W19" s="23">
        <f t="shared" si="16"/>
        <v>0.74</v>
      </c>
      <c r="X19" s="23">
        <f t="shared" si="16"/>
        <v>1.1000000000000001</v>
      </c>
      <c r="Y19" s="23">
        <f t="shared" si="16"/>
        <v>196.59</v>
      </c>
      <c r="Z19" s="23">
        <f t="shared" si="16"/>
        <v>7.85</v>
      </c>
      <c r="AA19" s="23">
        <f t="shared" si="16"/>
        <v>343.8</v>
      </c>
      <c r="AB19" s="23">
        <f t="shared" si="16"/>
        <v>755.08999999999992</v>
      </c>
    </row>
    <row r="20" spans="1:34" x14ac:dyDescent="0.25">
      <c r="A20" s="7"/>
      <c r="B20" s="1" t="s">
        <v>17</v>
      </c>
      <c r="C20" s="8"/>
      <c r="D20" s="45">
        <f>D11+D19</f>
        <v>50.55</v>
      </c>
      <c r="E20" s="45">
        <f t="shared" ref="E20:O20" si="17">E11+E19</f>
        <v>34.1</v>
      </c>
      <c r="F20" s="45">
        <f t="shared" si="17"/>
        <v>291.89999999999998</v>
      </c>
      <c r="G20" s="45">
        <f t="shared" si="17"/>
        <v>1678.7400000000002</v>
      </c>
      <c r="H20" s="45">
        <f t="shared" si="17"/>
        <v>8.32</v>
      </c>
      <c r="I20" s="45">
        <f t="shared" si="17"/>
        <v>66.37</v>
      </c>
      <c r="J20" s="45">
        <f t="shared" si="17"/>
        <v>0.96000000000000008</v>
      </c>
      <c r="K20" s="45">
        <f t="shared" si="17"/>
        <v>2.1</v>
      </c>
      <c r="L20" s="45">
        <f t="shared" si="17"/>
        <v>385.22500000000002</v>
      </c>
      <c r="M20" s="45">
        <f t="shared" si="17"/>
        <v>8.6900000000000013</v>
      </c>
      <c r="N20" s="45">
        <f t="shared" si="17"/>
        <v>292.60000000000002</v>
      </c>
      <c r="O20" s="45">
        <f t="shared" si="17"/>
        <v>911.69999999999993</v>
      </c>
      <c r="P20" s="26"/>
      <c r="Q20" s="46">
        <f>Q11+Q19</f>
        <v>56.08</v>
      </c>
      <c r="R20" s="46">
        <f t="shared" ref="R20:AB20" si="18">R11+R19</f>
        <v>37.505000000000003</v>
      </c>
      <c r="S20" s="46">
        <f t="shared" si="18"/>
        <v>322.64999999999998</v>
      </c>
      <c r="T20" s="46">
        <f t="shared" si="18"/>
        <v>1852.7950000000001</v>
      </c>
      <c r="U20" s="46">
        <f t="shared" si="18"/>
        <v>8.3949999999999996</v>
      </c>
      <c r="V20" s="46">
        <f t="shared" si="18"/>
        <v>76.359999999999985</v>
      </c>
      <c r="W20" s="46">
        <f t="shared" si="18"/>
        <v>1.0249999999999999</v>
      </c>
      <c r="X20" s="46">
        <f t="shared" si="18"/>
        <v>2.35</v>
      </c>
      <c r="Y20" s="46">
        <f t="shared" si="18"/>
        <v>429.16500000000002</v>
      </c>
      <c r="Z20" s="46">
        <f t="shared" si="18"/>
        <v>10.265000000000001</v>
      </c>
      <c r="AA20" s="46">
        <f t="shared" si="18"/>
        <v>398.04500000000002</v>
      </c>
      <c r="AB20" s="46">
        <f t="shared" si="18"/>
        <v>1006.7399999999999</v>
      </c>
    </row>
    <row r="21" spans="1:34" x14ac:dyDescent="0.25"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</row>
    <row r="24" spans="1:34" x14ac:dyDescent="0.25"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</row>
  </sheetData>
  <mergeCells count="6">
    <mergeCell ref="Y3:AB3"/>
    <mergeCell ref="D3:G3"/>
    <mergeCell ref="Q3:T3"/>
    <mergeCell ref="H3:K3"/>
    <mergeCell ref="L3:O3"/>
    <mergeCell ref="U3:X3"/>
  </mergeCells>
  <pageMargins left="0.25" right="0.25" top="0.75" bottom="0.75" header="0.3" footer="0.3"/>
  <pageSetup paperSize="9" scale="99" fitToHeight="0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1"/>
  <sheetViews>
    <sheetView workbookViewId="0">
      <selection activeCell="J13" sqref="J13:J14"/>
    </sheetView>
  </sheetViews>
  <sheetFormatPr defaultRowHeight="15" x14ac:dyDescent="0.25"/>
  <cols>
    <col min="1" max="1" width="4.42578125" customWidth="1"/>
    <col min="2" max="2" width="33.85546875" customWidth="1"/>
    <col min="3" max="3" width="6.7109375" customWidth="1"/>
    <col min="4" max="6" width="3.42578125" customWidth="1"/>
    <col min="7" max="7" width="5.7109375" customWidth="1"/>
    <col min="8" max="15" width="3.42578125" customWidth="1"/>
    <col min="16" max="16" width="7.7109375" customWidth="1"/>
    <col min="17" max="19" width="3.42578125" customWidth="1"/>
    <col min="20" max="20" width="6.140625" customWidth="1"/>
    <col min="21" max="28" width="3.42578125" customWidth="1"/>
  </cols>
  <sheetData>
    <row r="1" spans="1:34" x14ac:dyDescent="0.25">
      <c r="A1" s="18"/>
      <c r="B1" s="28" t="s">
        <v>111</v>
      </c>
      <c r="C1" s="28"/>
      <c r="D1" s="31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</row>
    <row r="2" spans="1:34" ht="12.75" customHeight="1" x14ac:dyDescent="0.25">
      <c r="A2" s="18"/>
      <c r="B2" s="29" t="s">
        <v>29</v>
      </c>
      <c r="C2" s="28"/>
      <c r="D2" s="31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</row>
    <row r="3" spans="1:34" ht="15" customHeight="1" x14ac:dyDescent="0.25">
      <c r="A3" s="20"/>
      <c r="B3" s="1" t="s">
        <v>0</v>
      </c>
      <c r="C3" s="1" t="s">
        <v>82</v>
      </c>
      <c r="D3" s="96" t="s">
        <v>14</v>
      </c>
      <c r="E3" s="96"/>
      <c r="F3" s="96"/>
      <c r="G3" s="96"/>
      <c r="H3" s="93" t="s">
        <v>1</v>
      </c>
      <c r="I3" s="94"/>
      <c r="J3" s="94"/>
      <c r="K3" s="95"/>
      <c r="L3" s="93" t="s">
        <v>15</v>
      </c>
      <c r="M3" s="94"/>
      <c r="N3" s="94"/>
      <c r="O3" s="95"/>
      <c r="P3" s="1" t="s">
        <v>83</v>
      </c>
      <c r="Q3" s="96" t="s">
        <v>14</v>
      </c>
      <c r="R3" s="96"/>
      <c r="S3" s="96"/>
      <c r="T3" s="96"/>
      <c r="U3" s="96" t="s">
        <v>1</v>
      </c>
      <c r="V3" s="96"/>
      <c r="W3" s="96"/>
      <c r="X3" s="70"/>
      <c r="Y3" s="93" t="s">
        <v>15</v>
      </c>
      <c r="Z3" s="94"/>
      <c r="AA3" s="94"/>
      <c r="AB3" s="95"/>
    </row>
    <row r="4" spans="1:34" x14ac:dyDescent="0.25">
      <c r="A4" s="20"/>
      <c r="B4" s="1" t="s">
        <v>2</v>
      </c>
      <c r="C4" s="1" t="s">
        <v>12</v>
      </c>
      <c r="D4" s="1" t="s">
        <v>3</v>
      </c>
      <c r="E4" s="1" t="s">
        <v>4</v>
      </c>
      <c r="F4" s="1" t="s">
        <v>5</v>
      </c>
      <c r="G4" s="1" t="s">
        <v>11</v>
      </c>
      <c r="H4" s="1" t="s">
        <v>7</v>
      </c>
      <c r="I4" s="1" t="s">
        <v>84</v>
      </c>
      <c r="J4" s="1" t="s">
        <v>6</v>
      </c>
      <c r="K4" s="1" t="s">
        <v>85</v>
      </c>
      <c r="L4" s="1" t="s">
        <v>8</v>
      </c>
      <c r="M4" s="1" t="s">
        <v>13</v>
      </c>
      <c r="N4" s="1" t="s">
        <v>86</v>
      </c>
      <c r="O4" s="1" t="s">
        <v>87</v>
      </c>
      <c r="P4" s="1" t="s">
        <v>12</v>
      </c>
      <c r="Q4" s="1" t="s">
        <v>3</v>
      </c>
      <c r="R4" s="1" t="s">
        <v>4</v>
      </c>
      <c r="S4" s="1" t="s">
        <v>5</v>
      </c>
      <c r="T4" s="1" t="s">
        <v>11</v>
      </c>
      <c r="U4" s="1" t="s">
        <v>7</v>
      </c>
      <c r="V4" s="1" t="s">
        <v>88</v>
      </c>
      <c r="W4" s="1" t="s">
        <v>89</v>
      </c>
      <c r="X4" s="1" t="s">
        <v>90</v>
      </c>
      <c r="Y4" s="1" t="s">
        <v>8</v>
      </c>
      <c r="Z4" s="1" t="s">
        <v>13</v>
      </c>
      <c r="AA4" s="1" t="s">
        <v>86</v>
      </c>
      <c r="AB4" s="1" t="s">
        <v>87</v>
      </c>
    </row>
    <row r="5" spans="1:34" x14ac:dyDescent="0.25">
      <c r="A5" s="20">
        <v>52</v>
      </c>
      <c r="B5" s="55" t="s">
        <v>59</v>
      </c>
      <c r="C5" s="5">
        <v>200</v>
      </c>
      <c r="D5" s="15">
        <v>4.9400000000000004</v>
      </c>
      <c r="E5" s="15">
        <v>6.06</v>
      </c>
      <c r="F5" s="15">
        <v>18.62</v>
      </c>
      <c r="G5" s="15">
        <v>148.54</v>
      </c>
      <c r="H5" s="15">
        <v>0.36</v>
      </c>
      <c r="I5" s="15">
        <v>32</v>
      </c>
      <c r="J5" s="15">
        <v>0.06</v>
      </c>
      <c r="K5" s="61">
        <v>0.1</v>
      </c>
      <c r="L5" s="15">
        <v>146.18</v>
      </c>
      <c r="M5" s="15">
        <v>0.5</v>
      </c>
      <c r="N5" s="61">
        <v>28</v>
      </c>
      <c r="O5" s="61">
        <v>104</v>
      </c>
      <c r="P5" s="5">
        <v>200</v>
      </c>
      <c r="Q5" s="15">
        <v>4.9400000000000004</v>
      </c>
      <c r="R5" s="15">
        <v>6.06</v>
      </c>
      <c r="S5" s="15">
        <v>18.62</v>
      </c>
      <c r="T5" s="15">
        <v>148.54</v>
      </c>
      <c r="U5" s="15">
        <v>0.36</v>
      </c>
      <c r="V5" s="15">
        <v>32</v>
      </c>
      <c r="W5" s="15">
        <v>0.06</v>
      </c>
      <c r="X5" s="61">
        <v>0.1</v>
      </c>
      <c r="Y5" s="15">
        <v>146.18</v>
      </c>
      <c r="Z5" s="15">
        <v>0.5</v>
      </c>
      <c r="AA5" s="61">
        <v>28</v>
      </c>
      <c r="AB5" s="61">
        <v>104</v>
      </c>
    </row>
    <row r="6" spans="1:34" x14ac:dyDescent="0.25">
      <c r="A6" s="7">
        <v>294</v>
      </c>
      <c r="B6" s="3" t="s">
        <v>27</v>
      </c>
      <c r="C6" s="56" t="s">
        <v>99</v>
      </c>
      <c r="D6" s="7">
        <v>0.1</v>
      </c>
      <c r="E6" s="7">
        <v>0</v>
      </c>
      <c r="F6" s="7">
        <v>15</v>
      </c>
      <c r="G6" s="7">
        <v>61.62</v>
      </c>
      <c r="H6" s="7">
        <v>1.1000000000000001</v>
      </c>
      <c r="I6" s="7">
        <v>0</v>
      </c>
      <c r="J6" s="7">
        <v>0</v>
      </c>
      <c r="K6" s="57">
        <v>0</v>
      </c>
      <c r="L6" s="7">
        <v>13</v>
      </c>
      <c r="M6" s="7">
        <v>0</v>
      </c>
      <c r="N6" s="57">
        <v>1.6</v>
      </c>
      <c r="O6" s="57">
        <v>2.9</v>
      </c>
      <c r="P6" s="56" t="s">
        <v>99</v>
      </c>
      <c r="Q6" s="16">
        <f>D6/200*200</f>
        <v>0.1</v>
      </c>
      <c r="R6" s="62">
        <f t="shared" ref="R6:AB6" si="0">E6/200*200</f>
        <v>0</v>
      </c>
      <c r="S6" s="62">
        <f t="shared" si="0"/>
        <v>15</v>
      </c>
      <c r="T6" s="62">
        <f t="shared" si="0"/>
        <v>61.62</v>
      </c>
      <c r="U6" s="62">
        <f t="shared" si="0"/>
        <v>1.1000000000000001</v>
      </c>
      <c r="V6" s="62">
        <f t="shared" si="0"/>
        <v>0</v>
      </c>
      <c r="W6" s="62">
        <f t="shared" si="0"/>
        <v>0</v>
      </c>
      <c r="X6" s="62">
        <f t="shared" si="0"/>
        <v>0</v>
      </c>
      <c r="Y6" s="62">
        <f t="shared" si="0"/>
        <v>13</v>
      </c>
      <c r="Z6" s="62">
        <f t="shared" si="0"/>
        <v>0</v>
      </c>
      <c r="AA6" s="62">
        <f t="shared" si="0"/>
        <v>1.6</v>
      </c>
      <c r="AB6" s="62">
        <f t="shared" si="0"/>
        <v>2.9</v>
      </c>
    </row>
    <row r="7" spans="1:34" x14ac:dyDescent="0.25">
      <c r="A7" s="57"/>
      <c r="B7" s="55" t="s">
        <v>20</v>
      </c>
      <c r="C7" s="60">
        <v>40</v>
      </c>
      <c r="D7" s="59">
        <v>3.2</v>
      </c>
      <c r="E7" s="59">
        <v>0.4</v>
      </c>
      <c r="F7" s="59">
        <v>19</v>
      </c>
      <c r="G7" s="59">
        <v>94</v>
      </c>
      <c r="H7" s="59">
        <v>0</v>
      </c>
      <c r="I7" s="59">
        <v>0</v>
      </c>
      <c r="J7" s="59">
        <v>0</v>
      </c>
      <c r="K7" s="59">
        <v>0</v>
      </c>
      <c r="L7" s="59">
        <v>8.6999999999999993</v>
      </c>
      <c r="M7" s="59">
        <v>0.4</v>
      </c>
      <c r="N7" s="59">
        <v>13.2</v>
      </c>
      <c r="O7" s="59">
        <v>30.6</v>
      </c>
      <c r="P7" s="56">
        <v>50</v>
      </c>
      <c r="Q7" s="62">
        <v>4</v>
      </c>
      <c r="R7" s="62">
        <v>0.5</v>
      </c>
      <c r="S7" s="62">
        <v>24</v>
      </c>
      <c r="T7" s="62">
        <v>117.5</v>
      </c>
      <c r="U7" s="62">
        <v>0</v>
      </c>
      <c r="V7" s="62">
        <v>0</v>
      </c>
      <c r="W7" s="62">
        <v>0</v>
      </c>
      <c r="X7" s="62">
        <v>0</v>
      </c>
      <c r="Y7" s="62">
        <v>11</v>
      </c>
      <c r="Z7" s="62">
        <v>0.5</v>
      </c>
      <c r="AA7" s="62">
        <v>17</v>
      </c>
      <c r="AB7" s="62">
        <v>38</v>
      </c>
      <c r="AC7" s="72"/>
      <c r="AD7" s="72"/>
      <c r="AE7" s="72"/>
      <c r="AF7" s="72"/>
      <c r="AG7" s="72"/>
      <c r="AH7" s="72"/>
    </row>
    <row r="8" spans="1:34" x14ac:dyDescent="0.25">
      <c r="A8" s="7">
        <v>366</v>
      </c>
      <c r="B8" s="3" t="s">
        <v>21</v>
      </c>
      <c r="C8" s="14">
        <v>15</v>
      </c>
      <c r="D8" s="13">
        <v>3.9</v>
      </c>
      <c r="E8" s="13">
        <v>3.9</v>
      </c>
      <c r="F8" s="13">
        <v>0</v>
      </c>
      <c r="G8" s="13">
        <v>51.6</v>
      </c>
      <c r="H8" s="13">
        <v>0</v>
      </c>
      <c r="I8" s="13">
        <v>19</v>
      </c>
      <c r="J8" s="13">
        <v>0</v>
      </c>
      <c r="K8" s="59">
        <v>0</v>
      </c>
      <c r="L8" s="13">
        <v>142.5</v>
      </c>
      <c r="M8" s="13">
        <v>0</v>
      </c>
      <c r="N8" s="59">
        <v>6.8</v>
      </c>
      <c r="O8" s="59">
        <v>84.5</v>
      </c>
      <c r="P8" s="25">
        <v>15</v>
      </c>
      <c r="Q8" s="13">
        <f>D8</f>
        <v>3.9</v>
      </c>
      <c r="R8" s="59">
        <f t="shared" ref="R8:AB8" si="1">E8</f>
        <v>3.9</v>
      </c>
      <c r="S8" s="59">
        <f t="shared" si="1"/>
        <v>0</v>
      </c>
      <c r="T8" s="59">
        <f t="shared" si="1"/>
        <v>51.6</v>
      </c>
      <c r="U8" s="59">
        <f t="shared" si="1"/>
        <v>0</v>
      </c>
      <c r="V8" s="59">
        <f t="shared" si="1"/>
        <v>19</v>
      </c>
      <c r="W8" s="59">
        <f t="shared" si="1"/>
        <v>0</v>
      </c>
      <c r="X8" s="59">
        <f t="shared" si="1"/>
        <v>0</v>
      </c>
      <c r="Y8" s="59">
        <f t="shared" si="1"/>
        <v>142.5</v>
      </c>
      <c r="Z8" s="59">
        <f t="shared" si="1"/>
        <v>0</v>
      </c>
      <c r="AA8" s="59">
        <f t="shared" si="1"/>
        <v>6.8</v>
      </c>
      <c r="AB8" s="59">
        <f t="shared" si="1"/>
        <v>84.5</v>
      </c>
      <c r="AC8" s="31"/>
      <c r="AD8" s="31"/>
      <c r="AE8" s="31"/>
      <c r="AF8" s="31"/>
      <c r="AG8" s="31"/>
      <c r="AH8" s="31"/>
    </row>
    <row r="9" spans="1:34" x14ac:dyDescent="0.25">
      <c r="A9" s="57">
        <v>602</v>
      </c>
      <c r="B9" s="55" t="s">
        <v>113</v>
      </c>
      <c r="C9" s="60">
        <v>50</v>
      </c>
      <c r="D9" s="59">
        <v>1.4</v>
      </c>
      <c r="E9" s="59">
        <v>1.65</v>
      </c>
      <c r="F9" s="59">
        <v>38.65</v>
      </c>
      <c r="G9" s="59">
        <v>177</v>
      </c>
      <c r="H9" s="59">
        <v>0</v>
      </c>
      <c r="I9" s="59">
        <v>1.5E-3</v>
      </c>
      <c r="J9" s="59">
        <v>0</v>
      </c>
      <c r="K9" s="59">
        <v>0</v>
      </c>
      <c r="L9" s="59">
        <v>8</v>
      </c>
      <c r="M9" s="59">
        <v>0.75</v>
      </c>
      <c r="N9" s="59">
        <v>0</v>
      </c>
      <c r="O9" s="59">
        <v>0</v>
      </c>
      <c r="P9" s="60">
        <v>50</v>
      </c>
      <c r="Q9" s="59">
        <v>1.4</v>
      </c>
      <c r="R9" s="59">
        <v>1.65</v>
      </c>
      <c r="S9" s="59">
        <v>38.65</v>
      </c>
      <c r="T9" s="59">
        <v>177</v>
      </c>
      <c r="U9" s="59">
        <v>0</v>
      </c>
      <c r="V9" s="59">
        <v>1.5E-3</v>
      </c>
      <c r="W9" s="59">
        <v>0</v>
      </c>
      <c r="X9" s="59">
        <v>0</v>
      </c>
      <c r="Y9" s="59">
        <v>8</v>
      </c>
      <c r="Z9" s="59">
        <v>0.75</v>
      </c>
      <c r="AA9" s="59">
        <v>0</v>
      </c>
      <c r="AB9" s="59"/>
      <c r="AC9" s="31"/>
      <c r="AD9" s="31"/>
      <c r="AE9" s="31"/>
      <c r="AF9" s="31"/>
      <c r="AG9" s="31"/>
      <c r="AH9" s="31"/>
    </row>
    <row r="10" spans="1:34" x14ac:dyDescent="0.25">
      <c r="A10" s="57">
        <v>89</v>
      </c>
      <c r="B10" s="55" t="s">
        <v>91</v>
      </c>
      <c r="C10" s="56">
        <v>150</v>
      </c>
      <c r="D10" s="59">
        <v>0.6</v>
      </c>
      <c r="E10" s="59">
        <v>0.6</v>
      </c>
      <c r="F10" s="59">
        <v>15</v>
      </c>
      <c r="G10" s="59">
        <v>67.5</v>
      </c>
      <c r="H10" s="59">
        <v>18</v>
      </c>
      <c r="I10" s="59">
        <v>0</v>
      </c>
      <c r="J10" s="59">
        <v>0</v>
      </c>
      <c r="K10" s="59">
        <v>0</v>
      </c>
      <c r="L10" s="59">
        <v>84</v>
      </c>
      <c r="M10" s="59">
        <v>1.7</v>
      </c>
      <c r="N10" s="59">
        <v>13.5</v>
      </c>
      <c r="O10" s="59">
        <v>16.5</v>
      </c>
      <c r="P10" s="56">
        <v>150</v>
      </c>
      <c r="Q10" s="59">
        <v>0.6</v>
      </c>
      <c r="R10" s="59">
        <v>0.6</v>
      </c>
      <c r="S10" s="59">
        <v>15</v>
      </c>
      <c r="T10" s="59">
        <v>67.5</v>
      </c>
      <c r="U10" s="59">
        <v>18</v>
      </c>
      <c r="V10" s="59">
        <v>0</v>
      </c>
      <c r="W10" s="59">
        <v>0</v>
      </c>
      <c r="X10" s="59">
        <v>0</v>
      </c>
      <c r="Y10" s="59">
        <v>84</v>
      </c>
      <c r="Z10" s="59">
        <v>1.7</v>
      </c>
      <c r="AA10" s="59">
        <v>13.5</v>
      </c>
      <c r="AB10" s="59">
        <v>16.5</v>
      </c>
      <c r="AC10" s="71"/>
      <c r="AD10" s="71"/>
      <c r="AE10" s="71"/>
      <c r="AF10" s="71"/>
      <c r="AG10" s="71"/>
      <c r="AH10" s="71"/>
    </row>
    <row r="11" spans="1:34" ht="13.5" customHeight="1" x14ac:dyDescent="0.25">
      <c r="A11" s="20"/>
      <c r="B11" s="10" t="s">
        <v>16</v>
      </c>
      <c r="C11" s="5"/>
      <c r="D11" s="21">
        <f t="shared" ref="D11:O11" si="2">SUM(D5:D10)</f>
        <v>14.14</v>
      </c>
      <c r="E11" s="21">
        <f t="shared" si="2"/>
        <v>12.61</v>
      </c>
      <c r="F11" s="21">
        <f t="shared" si="2"/>
        <v>106.27000000000001</v>
      </c>
      <c r="G11" s="21">
        <f t="shared" si="2"/>
        <v>600.26</v>
      </c>
      <c r="H11" s="21">
        <f t="shared" si="2"/>
        <v>19.46</v>
      </c>
      <c r="I11" s="21">
        <f t="shared" si="2"/>
        <v>51.0015</v>
      </c>
      <c r="J11" s="21">
        <f t="shared" si="2"/>
        <v>0.06</v>
      </c>
      <c r="K11" s="21">
        <f t="shared" si="2"/>
        <v>0.1</v>
      </c>
      <c r="L11" s="21">
        <f t="shared" si="2"/>
        <v>402.38</v>
      </c>
      <c r="M11" s="21">
        <f t="shared" si="2"/>
        <v>3.3499999999999996</v>
      </c>
      <c r="N11" s="21">
        <f t="shared" si="2"/>
        <v>63.099999999999994</v>
      </c>
      <c r="O11" s="21">
        <f t="shared" si="2"/>
        <v>238.5</v>
      </c>
      <c r="P11" s="5"/>
      <c r="Q11" s="21">
        <f t="shared" ref="Q11:AB11" si="3">SUM(Q5:Q10)</f>
        <v>14.94</v>
      </c>
      <c r="R11" s="21">
        <f t="shared" si="3"/>
        <v>12.709999999999999</v>
      </c>
      <c r="S11" s="21">
        <f t="shared" si="3"/>
        <v>111.27000000000001</v>
      </c>
      <c r="T11" s="21">
        <f t="shared" si="3"/>
        <v>623.76</v>
      </c>
      <c r="U11" s="21">
        <f t="shared" si="3"/>
        <v>19.46</v>
      </c>
      <c r="V11" s="21">
        <f t="shared" si="3"/>
        <v>51.0015</v>
      </c>
      <c r="W11" s="21">
        <f t="shared" si="3"/>
        <v>0.06</v>
      </c>
      <c r="X11" s="21">
        <f t="shared" si="3"/>
        <v>0.1</v>
      </c>
      <c r="Y11" s="21">
        <f t="shared" si="3"/>
        <v>404.68</v>
      </c>
      <c r="Z11" s="21">
        <f t="shared" si="3"/>
        <v>3.45</v>
      </c>
      <c r="AA11" s="21">
        <f t="shared" si="3"/>
        <v>66.900000000000006</v>
      </c>
      <c r="AB11" s="21">
        <f t="shared" si="3"/>
        <v>245.9</v>
      </c>
      <c r="AC11" s="31"/>
      <c r="AD11" s="31"/>
      <c r="AE11" s="31"/>
      <c r="AF11" s="31"/>
      <c r="AG11" s="31"/>
      <c r="AH11" s="31"/>
    </row>
    <row r="12" spans="1:34" ht="12.75" customHeight="1" x14ac:dyDescent="0.25">
      <c r="A12" s="20"/>
      <c r="B12" s="6" t="s">
        <v>9</v>
      </c>
      <c r="C12" s="8"/>
      <c r="D12" s="7"/>
      <c r="E12" s="7"/>
      <c r="F12" s="7"/>
      <c r="G12" s="7"/>
      <c r="H12" s="7"/>
      <c r="I12" s="7"/>
      <c r="J12" s="7"/>
      <c r="K12" s="57"/>
      <c r="L12" s="7"/>
      <c r="M12" s="7"/>
      <c r="N12" s="57"/>
      <c r="O12" s="57"/>
      <c r="P12" s="8"/>
      <c r="Q12" s="17"/>
      <c r="R12" s="17"/>
      <c r="S12" s="17"/>
      <c r="T12" s="17"/>
      <c r="U12" s="17"/>
      <c r="V12" s="17"/>
      <c r="W12" s="17"/>
      <c r="X12" s="63"/>
      <c r="Y12" s="17"/>
      <c r="Z12" s="17"/>
      <c r="AA12" s="63"/>
      <c r="AB12" s="63"/>
      <c r="AC12" s="31"/>
      <c r="AD12" s="31"/>
      <c r="AE12" s="31"/>
      <c r="AF12" s="31"/>
      <c r="AG12" s="31"/>
      <c r="AH12" s="31"/>
    </row>
    <row r="13" spans="1:34" ht="24" customHeight="1" x14ac:dyDescent="0.25">
      <c r="A13" s="65">
        <v>18</v>
      </c>
      <c r="B13" s="67" t="s">
        <v>116</v>
      </c>
      <c r="C13" s="56">
        <v>100</v>
      </c>
      <c r="D13" s="69">
        <v>1.1000000000000001</v>
      </c>
      <c r="E13" s="69">
        <v>6.1</v>
      </c>
      <c r="F13" s="69">
        <v>3.7</v>
      </c>
      <c r="G13" s="69">
        <v>65</v>
      </c>
      <c r="H13" s="69">
        <v>14</v>
      </c>
      <c r="I13" s="69">
        <v>0</v>
      </c>
      <c r="J13" s="69">
        <v>0</v>
      </c>
      <c r="K13" s="69">
        <v>6.13</v>
      </c>
      <c r="L13" s="69">
        <v>26</v>
      </c>
      <c r="M13" s="69">
        <v>0.6</v>
      </c>
      <c r="N13" s="69">
        <v>23.4</v>
      </c>
      <c r="O13" s="69">
        <v>38.75</v>
      </c>
      <c r="P13" s="56">
        <v>100</v>
      </c>
      <c r="Q13" s="69">
        <v>1.1000000000000001</v>
      </c>
      <c r="R13" s="69">
        <v>6.1</v>
      </c>
      <c r="S13" s="69">
        <v>3.7</v>
      </c>
      <c r="T13" s="69">
        <v>65</v>
      </c>
      <c r="U13" s="69">
        <v>14</v>
      </c>
      <c r="V13" s="69">
        <v>0</v>
      </c>
      <c r="W13" s="69">
        <v>0</v>
      </c>
      <c r="X13" s="69">
        <v>6.13</v>
      </c>
      <c r="Y13" s="69">
        <v>26</v>
      </c>
      <c r="Z13" s="69">
        <v>0.6</v>
      </c>
      <c r="AA13" s="69">
        <v>23.4</v>
      </c>
      <c r="AB13" s="69">
        <v>38.75</v>
      </c>
      <c r="AC13" s="31"/>
      <c r="AD13" s="31"/>
      <c r="AE13" s="31"/>
      <c r="AF13" s="31"/>
      <c r="AG13" s="31"/>
      <c r="AH13" s="31"/>
    </row>
    <row r="14" spans="1:34" ht="34.5" x14ac:dyDescent="0.25">
      <c r="A14" s="47" t="s">
        <v>63</v>
      </c>
      <c r="B14" s="48" t="s">
        <v>64</v>
      </c>
      <c r="C14" s="47" t="s">
        <v>100</v>
      </c>
      <c r="D14" s="42">
        <v>4.5</v>
      </c>
      <c r="E14" s="42">
        <v>10</v>
      </c>
      <c r="F14" s="42">
        <v>18</v>
      </c>
      <c r="G14" s="42">
        <v>168.2</v>
      </c>
      <c r="H14" s="42">
        <v>11</v>
      </c>
      <c r="I14" s="42">
        <v>30</v>
      </c>
      <c r="J14" s="42">
        <v>0.1</v>
      </c>
      <c r="K14" s="69">
        <v>0.1</v>
      </c>
      <c r="L14" s="42">
        <v>46</v>
      </c>
      <c r="M14" s="42">
        <v>2.7</v>
      </c>
      <c r="N14" s="69">
        <v>35</v>
      </c>
      <c r="O14" s="69">
        <v>146</v>
      </c>
      <c r="P14" s="49" t="s">
        <v>65</v>
      </c>
      <c r="Q14" s="42">
        <f>D14</f>
        <v>4.5</v>
      </c>
      <c r="R14" s="69">
        <f t="shared" ref="R14:AB14" si="4">E14</f>
        <v>10</v>
      </c>
      <c r="S14" s="69">
        <f t="shared" si="4"/>
        <v>18</v>
      </c>
      <c r="T14" s="69">
        <f t="shared" si="4"/>
        <v>168.2</v>
      </c>
      <c r="U14" s="69">
        <f t="shared" si="4"/>
        <v>11</v>
      </c>
      <c r="V14" s="69">
        <f t="shared" si="4"/>
        <v>30</v>
      </c>
      <c r="W14" s="69">
        <f t="shared" si="4"/>
        <v>0.1</v>
      </c>
      <c r="X14" s="69">
        <f t="shared" si="4"/>
        <v>0.1</v>
      </c>
      <c r="Y14" s="69">
        <f t="shared" si="4"/>
        <v>46</v>
      </c>
      <c r="Z14" s="69">
        <f t="shared" si="4"/>
        <v>2.7</v>
      </c>
      <c r="AA14" s="69">
        <f t="shared" si="4"/>
        <v>35</v>
      </c>
      <c r="AB14" s="69">
        <f t="shared" si="4"/>
        <v>146</v>
      </c>
      <c r="AC14" s="31"/>
      <c r="AD14" s="31"/>
      <c r="AE14" s="31"/>
      <c r="AF14" s="31"/>
      <c r="AG14" s="31"/>
      <c r="AH14" s="31"/>
    </row>
    <row r="15" spans="1:34" x14ac:dyDescent="0.25">
      <c r="A15" s="55">
        <v>374</v>
      </c>
      <c r="B15" s="55" t="s">
        <v>66</v>
      </c>
      <c r="C15" s="51" t="s">
        <v>102</v>
      </c>
      <c r="D15" s="69">
        <v>18.239999999999998</v>
      </c>
      <c r="E15" s="69">
        <v>17.100000000000001</v>
      </c>
      <c r="F15" s="69">
        <v>28.9</v>
      </c>
      <c r="G15" s="69">
        <v>342.5</v>
      </c>
      <c r="H15" s="69">
        <v>8.6</v>
      </c>
      <c r="I15" s="69">
        <v>28.57</v>
      </c>
      <c r="J15" s="69">
        <v>0.18</v>
      </c>
      <c r="K15" s="69">
        <v>0.14000000000000001</v>
      </c>
      <c r="L15" s="69">
        <v>39.770000000000003</v>
      </c>
      <c r="M15" s="69">
        <v>2.4</v>
      </c>
      <c r="N15" s="69">
        <v>52.86</v>
      </c>
      <c r="O15" s="69">
        <v>231.4</v>
      </c>
      <c r="P15" s="51" t="s">
        <v>101</v>
      </c>
      <c r="Q15" s="69">
        <f>D15/25*30</f>
        <v>21.887999999999998</v>
      </c>
      <c r="R15" s="69">
        <f t="shared" ref="R15:AB15" si="5">E15/25*30</f>
        <v>20.520000000000003</v>
      </c>
      <c r="S15" s="69">
        <f t="shared" si="5"/>
        <v>34.68</v>
      </c>
      <c r="T15" s="69">
        <f t="shared" si="5"/>
        <v>411</v>
      </c>
      <c r="U15" s="69">
        <f t="shared" si="5"/>
        <v>10.319999999999999</v>
      </c>
      <c r="V15" s="69">
        <f t="shared" si="5"/>
        <v>34.283999999999999</v>
      </c>
      <c r="W15" s="69">
        <f t="shared" si="5"/>
        <v>0.216</v>
      </c>
      <c r="X15" s="69">
        <f t="shared" si="5"/>
        <v>0.16800000000000004</v>
      </c>
      <c r="Y15" s="69">
        <f t="shared" si="5"/>
        <v>47.724000000000004</v>
      </c>
      <c r="Z15" s="69">
        <f t="shared" si="5"/>
        <v>2.88</v>
      </c>
      <c r="AA15" s="69">
        <f t="shared" si="5"/>
        <v>63.431999999999995</v>
      </c>
      <c r="AB15" s="69">
        <f t="shared" si="5"/>
        <v>277.68</v>
      </c>
      <c r="AC15" s="31"/>
      <c r="AD15" s="31"/>
      <c r="AE15" s="31"/>
      <c r="AF15" s="31"/>
      <c r="AG15" s="31"/>
      <c r="AH15" s="31"/>
    </row>
    <row r="16" spans="1:34" x14ac:dyDescent="0.25">
      <c r="A16" s="42">
        <v>527</v>
      </c>
      <c r="B16" s="55" t="s">
        <v>75</v>
      </c>
      <c r="C16" s="51">
        <v>200</v>
      </c>
      <c r="D16" s="42">
        <f t="shared" ref="D16:J16" si="6">Q16/18*15</f>
        <v>0.41666666666666663</v>
      </c>
      <c r="E16" s="42">
        <f t="shared" si="6"/>
        <v>0</v>
      </c>
      <c r="F16" s="42">
        <f t="shared" si="6"/>
        <v>20</v>
      </c>
      <c r="G16" s="42">
        <f t="shared" si="6"/>
        <v>82.5</v>
      </c>
      <c r="H16" s="42">
        <f t="shared" si="6"/>
        <v>0.41666666666666663</v>
      </c>
      <c r="I16" s="42">
        <f t="shared" si="6"/>
        <v>0</v>
      </c>
      <c r="J16" s="42">
        <f t="shared" si="6"/>
        <v>0</v>
      </c>
      <c r="K16" s="69">
        <v>0</v>
      </c>
      <c r="L16" s="42">
        <f t="shared" ref="L16:M16" si="7">Y16/18*15</f>
        <v>35.833333333333336</v>
      </c>
      <c r="M16" s="42">
        <f t="shared" si="7"/>
        <v>0.41666666666666663</v>
      </c>
      <c r="N16" s="69">
        <v>5.4</v>
      </c>
      <c r="O16" s="69">
        <v>3.89</v>
      </c>
      <c r="P16" s="52">
        <v>200</v>
      </c>
      <c r="Q16" s="42">
        <v>0.5</v>
      </c>
      <c r="R16" s="42">
        <v>0</v>
      </c>
      <c r="S16" s="42">
        <v>24</v>
      </c>
      <c r="T16" s="42">
        <v>99</v>
      </c>
      <c r="U16" s="42">
        <v>0.5</v>
      </c>
      <c r="V16" s="50">
        <v>0</v>
      </c>
      <c r="W16" s="50">
        <v>0</v>
      </c>
      <c r="X16" s="50">
        <v>0</v>
      </c>
      <c r="Y16" s="50">
        <v>43</v>
      </c>
      <c r="Z16" s="50">
        <v>0.5</v>
      </c>
      <c r="AA16" s="50">
        <v>5.4</v>
      </c>
      <c r="AB16" s="50">
        <v>3.9</v>
      </c>
      <c r="AC16" s="31"/>
      <c r="AD16" s="31"/>
      <c r="AE16" s="31"/>
      <c r="AF16" s="31"/>
      <c r="AG16" s="31"/>
      <c r="AH16" s="31"/>
    </row>
    <row r="17" spans="1:34" x14ac:dyDescent="0.25">
      <c r="A17" s="57"/>
      <c r="B17" s="57" t="s">
        <v>18</v>
      </c>
      <c r="C17" s="58" t="s">
        <v>22</v>
      </c>
      <c r="D17" s="63">
        <v>5.8</v>
      </c>
      <c r="E17" s="63">
        <v>0.9</v>
      </c>
      <c r="F17" s="63">
        <v>35</v>
      </c>
      <c r="G17" s="63">
        <v>173.2</v>
      </c>
      <c r="H17" s="63">
        <v>0</v>
      </c>
      <c r="I17" s="63">
        <v>0</v>
      </c>
      <c r="J17" s="63">
        <v>0.1</v>
      </c>
      <c r="K17" s="63">
        <v>0</v>
      </c>
      <c r="L17" s="63">
        <v>20</v>
      </c>
      <c r="M17" s="63">
        <v>1.2</v>
      </c>
      <c r="N17" s="63">
        <v>32</v>
      </c>
      <c r="O17" s="63">
        <v>83</v>
      </c>
      <c r="P17" s="58" t="s">
        <v>44</v>
      </c>
      <c r="Q17" s="59">
        <v>7.3</v>
      </c>
      <c r="R17" s="57">
        <v>1.1000000000000001</v>
      </c>
      <c r="S17" s="57">
        <v>44</v>
      </c>
      <c r="T17" s="57">
        <v>216.5</v>
      </c>
      <c r="U17" s="57">
        <v>0</v>
      </c>
      <c r="V17" s="57">
        <v>0</v>
      </c>
      <c r="W17" s="57">
        <v>0.1</v>
      </c>
      <c r="X17" s="57">
        <v>0</v>
      </c>
      <c r="Y17" s="57">
        <v>25</v>
      </c>
      <c r="Z17" s="57">
        <v>1.5</v>
      </c>
      <c r="AA17" s="57">
        <v>41</v>
      </c>
      <c r="AB17" s="57">
        <v>104</v>
      </c>
      <c r="AC17" s="18"/>
      <c r="AD17" s="18"/>
      <c r="AE17" s="18"/>
      <c r="AF17" s="18"/>
      <c r="AG17" s="18"/>
      <c r="AH17" s="18"/>
    </row>
    <row r="18" spans="1:34" x14ac:dyDescent="0.25">
      <c r="A18" s="20"/>
      <c r="B18" s="10" t="s">
        <v>16</v>
      </c>
      <c r="C18" s="8"/>
      <c r="D18" s="22">
        <f>SUM(D14:D17)</f>
        <v>28.956666666666667</v>
      </c>
      <c r="E18" s="22">
        <f t="shared" ref="E18:O18" si="8">SUM(E14:E17)</f>
        <v>28</v>
      </c>
      <c r="F18" s="22">
        <f t="shared" si="8"/>
        <v>101.9</v>
      </c>
      <c r="G18" s="22">
        <f t="shared" si="8"/>
        <v>766.40000000000009</v>
      </c>
      <c r="H18" s="22">
        <f t="shared" si="8"/>
        <v>20.016666666666669</v>
      </c>
      <c r="I18" s="22">
        <f t="shared" si="8"/>
        <v>58.57</v>
      </c>
      <c r="J18" s="22">
        <f t="shared" si="8"/>
        <v>0.38</v>
      </c>
      <c r="K18" s="22">
        <f t="shared" si="8"/>
        <v>0.24000000000000002</v>
      </c>
      <c r="L18" s="22">
        <f t="shared" si="8"/>
        <v>141.60333333333335</v>
      </c>
      <c r="M18" s="22">
        <f t="shared" si="8"/>
        <v>6.7166666666666668</v>
      </c>
      <c r="N18" s="22">
        <f t="shared" si="8"/>
        <v>125.26</v>
      </c>
      <c r="O18" s="22">
        <f t="shared" si="8"/>
        <v>464.28999999999996</v>
      </c>
      <c r="P18" s="8"/>
      <c r="Q18" s="23">
        <f>SUM(Q14:Q17)</f>
        <v>34.187999999999995</v>
      </c>
      <c r="R18" s="23">
        <f t="shared" ref="R18:AB18" si="9">SUM(R14:R17)</f>
        <v>31.620000000000005</v>
      </c>
      <c r="S18" s="23">
        <f t="shared" si="9"/>
        <v>120.68</v>
      </c>
      <c r="T18" s="23">
        <f t="shared" si="9"/>
        <v>894.7</v>
      </c>
      <c r="U18" s="23">
        <f t="shared" si="9"/>
        <v>21.82</v>
      </c>
      <c r="V18" s="23">
        <f t="shared" si="9"/>
        <v>64.283999999999992</v>
      </c>
      <c r="W18" s="23">
        <f t="shared" si="9"/>
        <v>0.41600000000000004</v>
      </c>
      <c r="X18" s="23">
        <f t="shared" si="9"/>
        <v>0.26800000000000002</v>
      </c>
      <c r="Y18" s="23">
        <f t="shared" si="9"/>
        <v>161.72399999999999</v>
      </c>
      <c r="Z18" s="23">
        <f t="shared" si="9"/>
        <v>7.58</v>
      </c>
      <c r="AA18" s="23">
        <f t="shared" si="9"/>
        <v>144.83199999999999</v>
      </c>
      <c r="AB18" s="23">
        <f t="shared" si="9"/>
        <v>531.57999999999993</v>
      </c>
    </row>
    <row r="19" spans="1:34" ht="12" customHeight="1" x14ac:dyDescent="0.25">
      <c r="A19" s="20"/>
      <c r="B19" s="100" t="s">
        <v>17</v>
      </c>
      <c r="C19" s="101"/>
      <c r="D19" s="45">
        <f>D13+D14+D15+D16+D17+D5+D6+D7+D8++D9+D10</f>
        <v>44.196666666666665</v>
      </c>
      <c r="E19" s="45">
        <f t="shared" ref="E19:AB19" si="10">E13+E14+E15+E16+E17+E5+E6+E7+E8++E9+E10</f>
        <v>46.71</v>
      </c>
      <c r="F19" s="45">
        <f t="shared" si="10"/>
        <v>211.87</v>
      </c>
      <c r="G19" s="45">
        <f t="shared" si="10"/>
        <v>1431.6599999999999</v>
      </c>
      <c r="H19" s="45">
        <f t="shared" si="10"/>
        <v>53.476666666666667</v>
      </c>
      <c r="I19" s="45">
        <f t="shared" si="10"/>
        <v>109.57149999999999</v>
      </c>
      <c r="J19" s="45">
        <f t="shared" si="10"/>
        <v>0.44</v>
      </c>
      <c r="K19" s="45">
        <f t="shared" si="10"/>
        <v>6.4699999999999989</v>
      </c>
      <c r="L19" s="45">
        <f t="shared" si="10"/>
        <v>569.98333333333335</v>
      </c>
      <c r="M19" s="45">
        <f t="shared" si="10"/>
        <v>10.666666666666666</v>
      </c>
      <c r="N19" s="45">
        <f t="shared" si="10"/>
        <v>211.76</v>
      </c>
      <c r="O19" s="45">
        <f t="shared" si="10"/>
        <v>741.54</v>
      </c>
      <c r="P19" s="45"/>
      <c r="Q19" s="45">
        <f t="shared" si="10"/>
        <v>50.227999999999994</v>
      </c>
      <c r="R19" s="45">
        <f t="shared" si="10"/>
        <v>50.430000000000007</v>
      </c>
      <c r="S19" s="45">
        <f t="shared" si="10"/>
        <v>235.65</v>
      </c>
      <c r="T19" s="45">
        <f t="shared" si="10"/>
        <v>1583.4599999999998</v>
      </c>
      <c r="U19" s="45">
        <f t="shared" si="10"/>
        <v>55.28</v>
      </c>
      <c r="V19" s="45">
        <f t="shared" si="10"/>
        <v>115.28549999999998</v>
      </c>
      <c r="W19" s="45">
        <f t="shared" si="10"/>
        <v>0.47600000000000003</v>
      </c>
      <c r="X19" s="45">
        <f t="shared" si="10"/>
        <v>6.4979999999999993</v>
      </c>
      <c r="Y19" s="45">
        <f t="shared" si="10"/>
        <v>592.404</v>
      </c>
      <c r="Z19" s="45">
        <f t="shared" si="10"/>
        <v>11.629999999999999</v>
      </c>
      <c r="AA19" s="45">
        <f t="shared" si="10"/>
        <v>235.13200000000001</v>
      </c>
      <c r="AB19" s="45">
        <f t="shared" si="10"/>
        <v>816.2299999999999</v>
      </c>
    </row>
    <row r="20" spans="1:34" x14ac:dyDescent="0.25"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</row>
    <row r="21" spans="1:34" x14ac:dyDescent="0.25"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</row>
  </sheetData>
  <mergeCells count="6">
    <mergeCell ref="Y3:AB3"/>
    <mergeCell ref="D3:G3"/>
    <mergeCell ref="Q3:T3"/>
    <mergeCell ref="U3:W3"/>
    <mergeCell ref="H3:K3"/>
    <mergeCell ref="L3:O3"/>
  </mergeCells>
  <pageMargins left="0.7" right="0.7" top="0.75" bottom="0.75" header="0.3" footer="0.3"/>
  <pageSetup paperSize="9" orientation="landscape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2"/>
  <sheetViews>
    <sheetView workbookViewId="0">
      <selection activeCell="B21" sqref="B21"/>
    </sheetView>
  </sheetViews>
  <sheetFormatPr defaultRowHeight="15" x14ac:dyDescent="0.25"/>
  <cols>
    <col min="1" max="1" width="4.42578125" customWidth="1"/>
    <col min="2" max="2" width="33.85546875" customWidth="1"/>
    <col min="3" max="3" width="6.140625" customWidth="1"/>
    <col min="4" max="6" width="3.42578125" customWidth="1"/>
    <col min="7" max="7" width="5.7109375" customWidth="1"/>
    <col min="8" max="15" width="3.42578125" customWidth="1"/>
    <col min="16" max="16" width="8.28515625" customWidth="1"/>
    <col min="17" max="19" width="3.42578125" customWidth="1"/>
    <col min="20" max="20" width="6.140625" customWidth="1"/>
    <col min="21" max="28" width="3.42578125" customWidth="1"/>
  </cols>
  <sheetData>
    <row r="1" spans="1:34" x14ac:dyDescent="0.25">
      <c r="A1" s="18"/>
      <c r="B1" s="28" t="s">
        <v>111</v>
      </c>
      <c r="C1" s="28"/>
      <c r="D1" s="1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</row>
    <row r="2" spans="1:34" x14ac:dyDescent="0.25">
      <c r="A2" s="18"/>
      <c r="B2" s="29" t="s">
        <v>34</v>
      </c>
      <c r="C2" s="28"/>
      <c r="D2" s="1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</row>
    <row r="3" spans="1:34" ht="15" customHeight="1" x14ac:dyDescent="0.25">
      <c r="A3" s="7"/>
      <c r="B3" s="1" t="s">
        <v>0</v>
      </c>
      <c r="C3" s="1" t="s">
        <v>82</v>
      </c>
      <c r="D3" s="96" t="s">
        <v>14</v>
      </c>
      <c r="E3" s="96"/>
      <c r="F3" s="96"/>
      <c r="G3" s="96"/>
      <c r="H3" s="93" t="s">
        <v>1</v>
      </c>
      <c r="I3" s="94"/>
      <c r="J3" s="94"/>
      <c r="K3" s="95"/>
      <c r="L3" s="93" t="s">
        <v>15</v>
      </c>
      <c r="M3" s="94"/>
      <c r="N3" s="94"/>
      <c r="O3" s="95"/>
      <c r="P3" s="1" t="s">
        <v>83</v>
      </c>
      <c r="Q3" s="96" t="s">
        <v>14</v>
      </c>
      <c r="R3" s="96"/>
      <c r="S3" s="96"/>
      <c r="T3" s="96"/>
      <c r="U3" s="93" t="s">
        <v>1</v>
      </c>
      <c r="V3" s="94"/>
      <c r="W3" s="94"/>
      <c r="X3" s="95"/>
      <c r="Y3" s="93" t="s">
        <v>15</v>
      </c>
      <c r="Z3" s="94"/>
      <c r="AA3" s="94"/>
      <c r="AB3" s="95"/>
    </row>
    <row r="4" spans="1:34" x14ac:dyDescent="0.25">
      <c r="A4" s="7"/>
      <c r="B4" s="1" t="s">
        <v>2</v>
      </c>
      <c r="C4" s="1" t="s">
        <v>12</v>
      </c>
      <c r="D4" s="1" t="s">
        <v>3</v>
      </c>
      <c r="E4" s="1" t="s">
        <v>4</v>
      </c>
      <c r="F4" s="1" t="s">
        <v>5</v>
      </c>
      <c r="G4" s="1" t="s">
        <v>11</v>
      </c>
      <c r="H4" s="1" t="s">
        <v>7</v>
      </c>
      <c r="I4" s="1" t="s">
        <v>88</v>
      </c>
      <c r="J4" s="1" t="s">
        <v>89</v>
      </c>
      <c r="K4" s="1" t="s">
        <v>90</v>
      </c>
      <c r="L4" s="1" t="s">
        <v>8</v>
      </c>
      <c r="M4" s="1" t="s">
        <v>13</v>
      </c>
      <c r="N4" s="1" t="s">
        <v>86</v>
      </c>
      <c r="O4" s="1" t="s">
        <v>87</v>
      </c>
      <c r="P4" s="1" t="s">
        <v>12</v>
      </c>
      <c r="Q4" s="1" t="s">
        <v>3</v>
      </c>
      <c r="R4" s="1" t="s">
        <v>4</v>
      </c>
      <c r="S4" s="1" t="s">
        <v>5</v>
      </c>
      <c r="T4" s="1" t="s">
        <v>11</v>
      </c>
      <c r="U4" s="1" t="s">
        <v>7</v>
      </c>
      <c r="V4" s="1" t="s">
        <v>88</v>
      </c>
      <c r="W4" s="1" t="s">
        <v>89</v>
      </c>
      <c r="X4" s="1" t="s">
        <v>90</v>
      </c>
      <c r="Y4" s="1" t="s">
        <v>8</v>
      </c>
      <c r="Z4" s="1" t="s">
        <v>13</v>
      </c>
      <c r="AA4" s="1" t="s">
        <v>86</v>
      </c>
      <c r="AB4" s="1" t="s">
        <v>87</v>
      </c>
    </row>
    <row r="5" spans="1:34" x14ac:dyDescent="0.25">
      <c r="A5" s="42">
        <v>270</v>
      </c>
      <c r="B5" s="55" t="s">
        <v>67</v>
      </c>
      <c r="C5" s="56" t="s">
        <v>25</v>
      </c>
      <c r="D5" s="42">
        <v>9</v>
      </c>
      <c r="E5" s="42">
        <v>8.3000000000000007</v>
      </c>
      <c r="F5" s="42">
        <v>49.4</v>
      </c>
      <c r="G5" s="42">
        <v>308.60000000000002</v>
      </c>
      <c r="H5" s="42">
        <v>1</v>
      </c>
      <c r="I5" s="42">
        <v>0.1</v>
      </c>
      <c r="J5" s="42">
        <v>0.1</v>
      </c>
      <c r="K5" s="69">
        <v>0.1</v>
      </c>
      <c r="L5" s="42">
        <v>102</v>
      </c>
      <c r="M5" s="42">
        <v>1.4</v>
      </c>
      <c r="N5" s="69">
        <v>24</v>
      </c>
      <c r="O5" s="69">
        <v>148</v>
      </c>
      <c r="P5" s="56" t="s">
        <v>92</v>
      </c>
      <c r="Q5" s="42">
        <f>D5*250/200</f>
        <v>11.25</v>
      </c>
      <c r="R5" s="69">
        <f t="shared" ref="R5:AB5" si="0">E5*250/200</f>
        <v>10.375</v>
      </c>
      <c r="S5" s="69">
        <f t="shared" si="0"/>
        <v>61.75</v>
      </c>
      <c r="T5" s="69">
        <f t="shared" si="0"/>
        <v>385.75</v>
      </c>
      <c r="U5" s="69">
        <f t="shared" si="0"/>
        <v>1.25</v>
      </c>
      <c r="V5" s="69">
        <f t="shared" si="0"/>
        <v>0.125</v>
      </c>
      <c r="W5" s="69">
        <f t="shared" si="0"/>
        <v>0.125</v>
      </c>
      <c r="X5" s="69">
        <f t="shared" si="0"/>
        <v>0.125</v>
      </c>
      <c r="Y5" s="69">
        <f t="shared" si="0"/>
        <v>127.5</v>
      </c>
      <c r="Z5" s="69">
        <f t="shared" si="0"/>
        <v>1.75</v>
      </c>
      <c r="AA5" s="69">
        <f t="shared" si="0"/>
        <v>30</v>
      </c>
      <c r="AB5" s="69">
        <f t="shared" si="0"/>
        <v>185</v>
      </c>
    </row>
    <row r="6" spans="1:34" x14ac:dyDescent="0.25">
      <c r="A6" s="53">
        <v>508</v>
      </c>
      <c r="B6" s="42" t="s">
        <v>32</v>
      </c>
      <c r="C6" s="51">
        <v>200</v>
      </c>
      <c r="D6" s="42">
        <v>4.2</v>
      </c>
      <c r="E6" s="42">
        <v>4</v>
      </c>
      <c r="F6" s="42">
        <v>16</v>
      </c>
      <c r="G6" s="42">
        <v>114.33</v>
      </c>
      <c r="H6" s="42">
        <v>0.2</v>
      </c>
      <c r="I6" s="42">
        <v>0</v>
      </c>
      <c r="J6" s="42">
        <v>0</v>
      </c>
      <c r="K6" s="69">
        <v>0.1</v>
      </c>
      <c r="L6" s="42">
        <v>126</v>
      </c>
      <c r="M6" s="42">
        <v>0.7</v>
      </c>
      <c r="N6" s="69">
        <v>36</v>
      </c>
      <c r="O6" s="69">
        <v>109</v>
      </c>
      <c r="P6" s="51">
        <v>200</v>
      </c>
      <c r="Q6" s="42">
        <f>D6</f>
        <v>4.2</v>
      </c>
      <c r="R6" s="69">
        <f t="shared" ref="R6:AB6" si="1">E6</f>
        <v>4</v>
      </c>
      <c r="S6" s="69">
        <f t="shared" si="1"/>
        <v>16</v>
      </c>
      <c r="T6" s="69">
        <f t="shared" si="1"/>
        <v>114.33</v>
      </c>
      <c r="U6" s="69">
        <f t="shared" si="1"/>
        <v>0.2</v>
      </c>
      <c r="V6" s="69">
        <f t="shared" si="1"/>
        <v>0</v>
      </c>
      <c r="W6" s="69">
        <f t="shared" si="1"/>
        <v>0</v>
      </c>
      <c r="X6" s="69">
        <f t="shared" si="1"/>
        <v>0.1</v>
      </c>
      <c r="Y6" s="69">
        <f t="shared" si="1"/>
        <v>126</v>
      </c>
      <c r="Z6" s="69">
        <f t="shared" si="1"/>
        <v>0.7</v>
      </c>
      <c r="AA6" s="69">
        <f t="shared" si="1"/>
        <v>36</v>
      </c>
      <c r="AB6" s="69">
        <f t="shared" si="1"/>
        <v>109</v>
      </c>
    </row>
    <row r="7" spans="1:34" x14ac:dyDescent="0.25">
      <c r="A7" s="57"/>
      <c r="B7" s="55" t="s">
        <v>20</v>
      </c>
      <c r="C7" s="60">
        <v>40</v>
      </c>
      <c r="D7" s="59">
        <v>3.2</v>
      </c>
      <c r="E7" s="59">
        <v>0.4</v>
      </c>
      <c r="F7" s="59">
        <v>19</v>
      </c>
      <c r="G7" s="59">
        <v>94</v>
      </c>
      <c r="H7" s="59">
        <v>0</v>
      </c>
      <c r="I7" s="59">
        <v>0</v>
      </c>
      <c r="J7" s="59">
        <v>0</v>
      </c>
      <c r="K7" s="59">
        <v>0</v>
      </c>
      <c r="L7" s="59">
        <v>8.6999999999999993</v>
      </c>
      <c r="M7" s="59">
        <v>0.4</v>
      </c>
      <c r="N7" s="59">
        <v>13.2</v>
      </c>
      <c r="O7" s="59">
        <v>30.6</v>
      </c>
      <c r="P7" s="56">
        <v>50</v>
      </c>
      <c r="Q7" s="62">
        <v>4</v>
      </c>
      <c r="R7" s="62">
        <v>0.5</v>
      </c>
      <c r="S7" s="62">
        <v>24</v>
      </c>
      <c r="T7" s="62">
        <v>117.5</v>
      </c>
      <c r="U7" s="62">
        <v>0</v>
      </c>
      <c r="V7" s="62">
        <v>0</v>
      </c>
      <c r="W7" s="62">
        <v>0</v>
      </c>
      <c r="X7" s="62">
        <v>0</v>
      </c>
      <c r="Y7" s="62">
        <v>11</v>
      </c>
      <c r="Z7" s="62">
        <v>0.5</v>
      </c>
      <c r="AA7" s="62">
        <v>17</v>
      </c>
      <c r="AB7" s="62">
        <v>38</v>
      </c>
      <c r="AC7" s="72"/>
      <c r="AD7" s="72"/>
      <c r="AE7" s="72"/>
      <c r="AF7" s="72"/>
      <c r="AG7" s="72"/>
      <c r="AH7" s="72"/>
    </row>
    <row r="8" spans="1:34" x14ac:dyDescent="0.25">
      <c r="A8" s="57">
        <v>365</v>
      </c>
      <c r="B8" s="55" t="s">
        <v>19</v>
      </c>
      <c r="C8" s="60">
        <v>30</v>
      </c>
      <c r="D8" s="59">
        <v>0</v>
      </c>
      <c r="E8" s="59">
        <v>24.6</v>
      </c>
      <c r="F8" s="59">
        <v>0</v>
      </c>
      <c r="G8" s="59">
        <v>224.4</v>
      </c>
      <c r="H8" s="59">
        <v>0</v>
      </c>
      <c r="I8" s="59">
        <v>0.10199999999999999</v>
      </c>
      <c r="J8" s="59">
        <v>0</v>
      </c>
      <c r="K8" s="59">
        <v>0</v>
      </c>
      <c r="L8" s="59">
        <v>3.6</v>
      </c>
      <c r="M8" s="59">
        <v>0</v>
      </c>
      <c r="N8" s="59">
        <v>0</v>
      </c>
      <c r="O8" s="59">
        <v>4.8</v>
      </c>
      <c r="P8" s="56">
        <v>35</v>
      </c>
      <c r="Q8" s="59">
        <v>0</v>
      </c>
      <c r="R8" s="59">
        <f>D8/C8*P8</f>
        <v>0</v>
      </c>
      <c r="S8" s="59">
        <v>0</v>
      </c>
      <c r="T8" s="59">
        <f>G8/C8*P8</f>
        <v>261.8</v>
      </c>
      <c r="U8" s="59">
        <v>0</v>
      </c>
      <c r="V8" s="59">
        <v>0.11899999999999999</v>
      </c>
      <c r="W8" s="59">
        <v>0</v>
      </c>
      <c r="X8" s="59">
        <v>0</v>
      </c>
      <c r="Y8" s="59">
        <v>4.2</v>
      </c>
      <c r="Z8" s="59">
        <v>0</v>
      </c>
      <c r="AA8" s="59">
        <v>0</v>
      </c>
      <c r="AB8" s="59">
        <v>5.6</v>
      </c>
      <c r="AC8" s="71"/>
      <c r="AD8" s="71"/>
      <c r="AE8" s="71"/>
      <c r="AF8" s="71"/>
      <c r="AG8" s="71"/>
      <c r="AH8" s="71"/>
    </row>
    <row r="9" spans="1:34" x14ac:dyDescent="0.25">
      <c r="A9" s="57">
        <v>604</v>
      </c>
      <c r="B9" s="55" t="s">
        <v>114</v>
      </c>
      <c r="C9" s="60">
        <v>50</v>
      </c>
      <c r="D9" s="59">
        <v>3.75</v>
      </c>
      <c r="E9" s="59">
        <v>4.9000000000000004</v>
      </c>
      <c r="F9" s="59">
        <v>37.200000000000003</v>
      </c>
      <c r="G9" s="59">
        <v>208.5</v>
      </c>
      <c r="H9" s="59">
        <v>0</v>
      </c>
      <c r="I9" s="59">
        <v>0</v>
      </c>
      <c r="J9" s="59">
        <v>0.04</v>
      </c>
      <c r="K9" s="59">
        <v>0</v>
      </c>
      <c r="L9" s="59">
        <v>2.5000000000000001E-2</v>
      </c>
      <c r="M9" s="59">
        <v>1.05</v>
      </c>
      <c r="N9" s="59">
        <v>0</v>
      </c>
      <c r="O9" s="59">
        <v>0</v>
      </c>
      <c r="P9" s="56">
        <v>50</v>
      </c>
      <c r="Q9" s="59">
        <v>3.75</v>
      </c>
      <c r="R9" s="59">
        <v>4.9000000000000004</v>
      </c>
      <c r="S9" s="59">
        <v>37.200000000000003</v>
      </c>
      <c r="T9" s="59">
        <v>208.5</v>
      </c>
      <c r="U9" s="59">
        <v>0</v>
      </c>
      <c r="V9" s="59">
        <v>0</v>
      </c>
      <c r="W9" s="59">
        <v>0.04</v>
      </c>
      <c r="X9" s="59">
        <v>0</v>
      </c>
      <c r="Y9" s="59">
        <v>2.5000000000000001E-2</v>
      </c>
      <c r="Z9" s="59">
        <v>1.05</v>
      </c>
      <c r="AA9" s="59">
        <v>0</v>
      </c>
      <c r="AB9" s="59">
        <v>0</v>
      </c>
      <c r="AC9" s="31"/>
      <c r="AD9" s="31"/>
      <c r="AE9" s="31"/>
      <c r="AF9" s="31"/>
      <c r="AG9" s="31"/>
      <c r="AH9" s="31"/>
    </row>
    <row r="10" spans="1:34" x14ac:dyDescent="0.25">
      <c r="A10" s="57">
        <v>89</v>
      </c>
      <c r="B10" s="55" t="s">
        <v>91</v>
      </c>
      <c r="C10" s="56">
        <v>150</v>
      </c>
      <c r="D10" s="59">
        <v>0.6</v>
      </c>
      <c r="E10" s="59">
        <v>0.6</v>
      </c>
      <c r="F10" s="59">
        <v>15</v>
      </c>
      <c r="G10" s="59">
        <v>67.5</v>
      </c>
      <c r="H10" s="59">
        <v>18</v>
      </c>
      <c r="I10" s="59">
        <v>0</v>
      </c>
      <c r="J10" s="59">
        <v>0</v>
      </c>
      <c r="K10" s="59">
        <v>0</v>
      </c>
      <c r="L10" s="59">
        <v>84</v>
      </c>
      <c r="M10" s="59">
        <v>1.7</v>
      </c>
      <c r="N10" s="59">
        <v>13.5</v>
      </c>
      <c r="O10" s="59">
        <v>16.5</v>
      </c>
      <c r="P10" s="56">
        <v>150</v>
      </c>
      <c r="Q10" s="59">
        <v>0.6</v>
      </c>
      <c r="R10" s="59">
        <v>0.6</v>
      </c>
      <c r="S10" s="59">
        <v>15</v>
      </c>
      <c r="T10" s="59">
        <v>67.5</v>
      </c>
      <c r="U10" s="59">
        <v>18</v>
      </c>
      <c r="V10" s="59">
        <v>0</v>
      </c>
      <c r="W10" s="59">
        <v>0</v>
      </c>
      <c r="X10" s="59">
        <v>0</v>
      </c>
      <c r="Y10" s="59">
        <v>84</v>
      </c>
      <c r="Z10" s="59">
        <v>1.7</v>
      </c>
      <c r="AA10" s="59">
        <v>13.5</v>
      </c>
      <c r="AB10" s="59">
        <v>16.5</v>
      </c>
      <c r="AC10" s="71"/>
      <c r="AD10" s="71"/>
      <c r="AE10" s="71"/>
      <c r="AF10" s="71"/>
      <c r="AG10" s="71"/>
      <c r="AH10" s="71"/>
    </row>
    <row r="11" spans="1:34" x14ac:dyDescent="0.25">
      <c r="A11" s="7"/>
      <c r="B11" s="10" t="s">
        <v>16</v>
      </c>
      <c r="C11" s="5"/>
      <c r="D11" s="21">
        <f>D5+D6+D7+D8+D9+D10</f>
        <v>20.75</v>
      </c>
      <c r="E11" s="21">
        <f t="shared" ref="E11:AB11" si="2">E5+E6+E7+E8+E9+E10</f>
        <v>42.800000000000004</v>
      </c>
      <c r="F11" s="21">
        <f t="shared" si="2"/>
        <v>136.60000000000002</v>
      </c>
      <c r="G11" s="21">
        <f t="shared" si="2"/>
        <v>1017.33</v>
      </c>
      <c r="H11" s="21">
        <f t="shared" si="2"/>
        <v>19.2</v>
      </c>
      <c r="I11" s="21">
        <f t="shared" si="2"/>
        <v>0.20200000000000001</v>
      </c>
      <c r="J11" s="21">
        <f t="shared" si="2"/>
        <v>0.14000000000000001</v>
      </c>
      <c r="K11" s="21">
        <f t="shared" si="2"/>
        <v>0.2</v>
      </c>
      <c r="L11" s="21">
        <f t="shared" si="2"/>
        <v>324.32499999999999</v>
      </c>
      <c r="M11" s="21">
        <f t="shared" si="2"/>
        <v>5.25</v>
      </c>
      <c r="N11" s="21">
        <f t="shared" si="2"/>
        <v>86.7</v>
      </c>
      <c r="O11" s="21">
        <f t="shared" si="2"/>
        <v>308.90000000000003</v>
      </c>
      <c r="P11" s="21"/>
      <c r="Q11" s="21">
        <f t="shared" si="2"/>
        <v>23.8</v>
      </c>
      <c r="R11" s="21">
        <f t="shared" si="2"/>
        <v>20.375</v>
      </c>
      <c r="S11" s="21">
        <f t="shared" si="2"/>
        <v>153.94999999999999</v>
      </c>
      <c r="T11" s="21">
        <f t="shared" si="2"/>
        <v>1155.3799999999999</v>
      </c>
      <c r="U11" s="21">
        <f t="shared" si="2"/>
        <v>19.45</v>
      </c>
      <c r="V11" s="21">
        <f t="shared" si="2"/>
        <v>0.24399999999999999</v>
      </c>
      <c r="W11" s="21">
        <f t="shared" si="2"/>
        <v>0.16500000000000001</v>
      </c>
      <c r="X11" s="21">
        <f t="shared" si="2"/>
        <v>0.22500000000000001</v>
      </c>
      <c r="Y11" s="21">
        <f t="shared" si="2"/>
        <v>352.72499999999997</v>
      </c>
      <c r="Z11" s="21">
        <f t="shared" si="2"/>
        <v>5.7</v>
      </c>
      <c r="AA11" s="21">
        <f t="shared" si="2"/>
        <v>96.5</v>
      </c>
      <c r="AB11" s="21">
        <f t="shared" si="2"/>
        <v>354.1</v>
      </c>
      <c r="AC11" s="31"/>
      <c r="AD11" s="31"/>
      <c r="AE11" s="31"/>
      <c r="AF11" s="31"/>
      <c r="AG11" s="31"/>
      <c r="AH11" s="31"/>
    </row>
    <row r="12" spans="1:34" ht="15.75" customHeight="1" x14ac:dyDescent="0.25">
      <c r="A12" s="7"/>
      <c r="B12" s="6" t="s">
        <v>9</v>
      </c>
      <c r="C12" s="8"/>
      <c r="D12" s="7"/>
      <c r="E12" s="7"/>
      <c r="F12" s="7"/>
      <c r="G12" s="7"/>
      <c r="H12" s="7"/>
      <c r="I12" s="7"/>
      <c r="J12" s="7"/>
      <c r="K12" s="57"/>
      <c r="L12" s="7"/>
      <c r="M12" s="7"/>
      <c r="N12" s="57"/>
      <c r="O12" s="57"/>
      <c r="P12" s="8"/>
      <c r="Q12" s="17"/>
      <c r="R12" s="17"/>
      <c r="S12" s="17"/>
      <c r="T12" s="17"/>
      <c r="U12" s="17"/>
      <c r="V12" s="17"/>
      <c r="W12" s="17"/>
      <c r="X12" s="63"/>
      <c r="Y12" s="17"/>
      <c r="Z12" s="17"/>
      <c r="AA12" s="63"/>
      <c r="AB12" s="63"/>
      <c r="AC12" s="31"/>
      <c r="AD12" s="31"/>
      <c r="AE12" s="31"/>
      <c r="AF12" s="31"/>
      <c r="AG12" s="31"/>
      <c r="AH12" s="31"/>
    </row>
    <row r="13" spans="1:34" ht="15.75" customHeight="1" x14ac:dyDescent="0.25">
      <c r="A13" s="69">
        <v>51</v>
      </c>
      <c r="B13" s="67" t="s">
        <v>68</v>
      </c>
      <c r="C13" s="52">
        <v>80</v>
      </c>
      <c r="D13" s="69">
        <v>1.2</v>
      </c>
      <c r="E13" s="69">
        <v>4.4000000000000004</v>
      </c>
      <c r="F13" s="69">
        <v>6.7</v>
      </c>
      <c r="G13" s="69">
        <v>71.2</v>
      </c>
      <c r="H13" s="69">
        <v>4.5999999999999996</v>
      </c>
      <c r="I13" s="69">
        <v>0.3</v>
      </c>
      <c r="J13" s="69">
        <v>0</v>
      </c>
      <c r="K13" s="69">
        <v>4.7</v>
      </c>
      <c r="L13" s="69">
        <v>26</v>
      </c>
      <c r="M13" s="69">
        <v>1</v>
      </c>
      <c r="N13" s="69">
        <v>18.7</v>
      </c>
      <c r="O13" s="69">
        <v>37.299999999999997</v>
      </c>
      <c r="P13" s="52">
        <v>80</v>
      </c>
      <c r="Q13" s="69">
        <v>1.2</v>
      </c>
      <c r="R13" s="69">
        <v>4.4000000000000004</v>
      </c>
      <c r="S13" s="69">
        <v>6.7</v>
      </c>
      <c r="T13" s="69">
        <v>71.2</v>
      </c>
      <c r="U13" s="69">
        <v>4.5999999999999996</v>
      </c>
      <c r="V13" s="69">
        <v>0.3</v>
      </c>
      <c r="W13" s="69">
        <v>0</v>
      </c>
      <c r="X13" s="69">
        <v>4.7</v>
      </c>
      <c r="Y13" s="69">
        <v>26</v>
      </c>
      <c r="Z13" s="69">
        <v>1</v>
      </c>
      <c r="AA13" s="69">
        <v>18.7</v>
      </c>
      <c r="AB13" s="69">
        <v>37.299999999999997</v>
      </c>
      <c r="AC13" s="31"/>
      <c r="AD13" s="31"/>
      <c r="AE13" s="31"/>
      <c r="AF13" s="31"/>
      <c r="AG13" s="31"/>
      <c r="AH13" s="31"/>
    </row>
    <row r="14" spans="1:34" ht="21" customHeight="1" x14ac:dyDescent="0.25">
      <c r="A14" s="7">
        <v>50</v>
      </c>
      <c r="B14" s="7" t="s">
        <v>117</v>
      </c>
      <c r="C14" s="8">
        <v>250</v>
      </c>
      <c r="D14" s="13">
        <v>6.7</v>
      </c>
      <c r="E14" s="13">
        <v>4.5999999999999996</v>
      </c>
      <c r="F14" s="13">
        <v>13</v>
      </c>
      <c r="G14" s="13">
        <v>147.1</v>
      </c>
      <c r="H14" s="13">
        <v>3.4</v>
      </c>
      <c r="I14" s="13">
        <v>18</v>
      </c>
      <c r="J14" s="13">
        <v>0.1</v>
      </c>
      <c r="K14" s="59">
        <v>0.1</v>
      </c>
      <c r="L14" s="13">
        <v>47</v>
      </c>
      <c r="M14" s="13">
        <v>0.6</v>
      </c>
      <c r="N14" s="59">
        <v>38</v>
      </c>
      <c r="O14" s="59">
        <v>153</v>
      </c>
      <c r="P14" s="8">
        <v>250</v>
      </c>
      <c r="Q14" s="17">
        <f>D14</f>
        <v>6.7</v>
      </c>
      <c r="R14" s="63">
        <f t="shared" ref="R14:AB16" si="3">E14</f>
        <v>4.5999999999999996</v>
      </c>
      <c r="S14" s="63">
        <f t="shared" si="3"/>
        <v>13</v>
      </c>
      <c r="T14" s="63">
        <f t="shared" si="3"/>
        <v>147.1</v>
      </c>
      <c r="U14" s="63">
        <f t="shared" si="3"/>
        <v>3.4</v>
      </c>
      <c r="V14" s="63">
        <f t="shared" si="3"/>
        <v>18</v>
      </c>
      <c r="W14" s="63">
        <f t="shared" si="3"/>
        <v>0.1</v>
      </c>
      <c r="X14" s="63">
        <f t="shared" si="3"/>
        <v>0.1</v>
      </c>
      <c r="Y14" s="63">
        <f t="shared" si="3"/>
        <v>47</v>
      </c>
      <c r="Z14" s="63">
        <f t="shared" si="3"/>
        <v>0.6</v>
      </c>
      <c r="AA14" s="63">
        <f t="shared" si="3"/>
        <v>38</v>
      </c>
      <c r="AB14" s="63">
        <f t="shared" si="3"/>
        <v>153</v>
      </c>
      <c r="AC14" s="31"/>
      <c r="AD14" s="31"/>
      <c r="AE14" s="31"/>
      <c r="AF14" s="31"/>
      <c r="AG14" s="31"/>
      <c r="AH14" s="31"/>
    </row>
    <row r="15" spans="1:34" x14ac:dyDescent="0.25">
      <c r="A15" s="42">
        <v>375</v>
      </c>
      <c r="B15" s="42" t="s">
        <v>57</v>
      </c>
      <c r="C15" s="51" t="s">
        <v>58</v>
      </c>
      <c r="D15" s="42">
        <v>17</v>
      </c>
      <c r="E15" s="42">
        <v>15</v>
      </c>
      <c r="F15" s="42">
        <v>43</v>
      </c>
      <c r="G15" s="42">
        <v>392</v>
      </c>
      <c r="H15" s="42">
        <v>2.5</v>
      </c>
      <c r="I15" s="42">
        <v>0</v>
      </c>
      <c r="J15" s="42">
        <v>0.1</v>
      </c>
      <c r="K15" s="69">
        <v>0.6</v>
      </c>
      <c r="L15" s="42">
        <v>39</v>
      </c>
      <c r="M15" s="42">
        <v>3.4</v>
      </c>
      <c r="N15" s="69">
        <v>32</v>
      </c>
      <c r="O15" s="69">
        <v>343</v>
      </c>
      <c r="P15" s="51" t="s">
        <v>58</v>
      </c>
      <c r="Q15" s="42">
        <f>D15</f>
        <v>17</v>
      </c>
      <c r="R15" s="69">
        <f t="shared" si="3"/>
        <v>15</v>
      </c>
      <c r="S15" s="69">
        <f t="shared" si="3"/>
        <v>43</v>
      </c>
      <c r="T15" s="69">
        <f t="shared" si="3"/>
        <v>392</v>
      </c>
      <c r="U15" s="69">
        <f t="shared" si="3"/>
        <v>2.5</v>
      </c>
      <c r="V15" s="69">
        <f t="shared" si="3"/>
        <v>0</v>
      </c>
      <c r="W15" s="69">
        <f t="shared" si="3"/>
        <v>0.1</v>
      </c>
      <c r="X15" s="69">
        <f t="shared" si="3"/>
        <v>0.6</v>
      </c>
      <c r="Y15" s="69">
        <f t="shared" si="3"/>
        <v>39</v>
      </c>
      <c r="Z15" s="69">
        <f t="shared" si="3"/>
        <v>3.4</v>
      </c>
      <c r="AA15" s="69">
        <f t="shared" si="3"/>
        <v>32</v>
      </c>
      <c r="AB15" s="69">
        <f t="shared" si="3"/>
        <v>343</v>
      </c>
      <c r="AC15" s="31"/>
      <c r="AD15" s="31"/>
      <c r="AE15" s="31"/>
      <c r="AF15" s="31"/>
      <c r="AG15" s="31"/>
      <c r="AH15" s="31"/>
    </row>
    <row r="16" spans="1:34" x14ac:dyDescent="0.25">
      <c r="A16" s="7">
        <v>282</v>
      </c>
      <c r="B16" s="7" t="s">
        <v>35</v>
      </c>
      <c r="C16" s="8">
        <v>200</v>
      </c>
      <c r="D16" s="13">
        <v>0.1</v>
      </c>
      <c r="E16" s="13">
        <v>0.1</v>
      </c>
      <c r="F16" s="13">
        <v>23</v>
      </c>
      <c r="G16" s="13">
        <v>66</v>
      </c>
      <c r="H16" s="13">
        <v>3.6</v>
      </c>
      <c r="I16" s="13">
        <v>0</v>
      </c>
      <c r="J16" s="13">
        <v>0</v>
      </c>
      <c r="K16" s="59">
        <v>0</v>
      </c>
      <c r="L16" s="13">
        <v>14</v>
      </c>
      <c r="M16" s="13">
        <v>0.4</v>
      </c>
      <c r="N16" s="59">
        <v>5.4</v>
      </c>
      <c r="O16" s="59">
        <v>3.89</v>
      </c>
      <c r="P16" s="19">
        <v>200</v>
      </c>
      <c r="Q16" s="13">
        <f>D16</f>
        <v>0.1</v>
      </c>
      <c r="R16" s="59">
        <f t="shared" si="3"/>
        <v>0.1</v>
      </c>
      <c r="S16" s="59">
        <f t="shared" si="3"/>
        <v>23</v>
      </c>
      <c r="T16" s="59">
        <f t="shared" si="3"/>
        <v>66</v>
      </c>
      <c r="U16" s="59">
        <f t="shared" si="3"/>
        <v>3.6</v>
      </c>
      <c r="V16" s="59">
        <f t="shared" si="3"/>
        <v>0</v>
      </c>
      <c r="W16" s="59">
        <f t="shared" si="3"/>
        <v>0</v>
      </c>
      <c r="X16" s="59">
        <f t="shared" si="3"/>
        <v>0</v>
      </c>
      <c r="Y16" s="59">
        <f t="shared" si="3"/>
        <v>14</v>
      </c>
      <c r="Z16" s="59">
        <f t="shared" si="3"/>
        <v>0.4</v>
      </c>
      <c r="AA16" s="59">
        <f t="shared" si="3"/>
        <v>5.4</v>
      </c>
      <c r="AB16" s="59">
        <f t="shared" si="3"/>
        <v>3.89</v>
      </c>
      <c r="AC16" s="31"/>
      <c r="AD16" s="31"/>
      <c r="AE16" s="31"/>
      <c r="AF16" s="31"/>
      <c r="AG16" s="31"/>
      <c r="AH16" s="31"/>
    </row>
    <row r="17" spans="1:34" x14ac:dyDescent="0.25">
      <c r="A17" s="57"/>
      <c r="B17" s="57" t="s">
        <v>18</v>
      </c>
      <c r="C17" s="58" t="s">
        <v>22</v>
      </c>
      <c r="D17" s="63">
        <v>5.8</v>
      </c>
      <c r="E17" s="63">
        <v>0.9</v>
      </c>
      <c r="F17" s="63">
        <v>35</v>
      </c>
      <c r="G17" s="63">
        <v>173.2</v>
      </c>
      <c r="H17" s="63">
        <v>0</v>
      </c>
      <c r="I17" s="63">
        <v>0</v>
      </c>
      <c r="J17" s="63">
        <v>0.1</v>
      </c>
      <c r="K17" s="63">
        <v>0</v>
      </c>
      <c r="L17" s="63">
        <v>20</v>
      </c>
      <c r="M17" s="63">
        <v>1.2</v>
      </c>
      <c r="N17" s="63">
        <v>32</v>
      </c>
      <c r="O17" s="63">
        <v>83</v>
      </c>
      <c r="P17" s="58" t="s">
        <v>44</v>
      </c>
      <c r="Q17" s="59">
        <v>7.3</v>
      </c>
      <c r="R17" s="57">
        <v>1.1000000000000001</v>
      </c>
      <c r="S17" s="57">
        <v>44</v>
      </c>
      <c r="T17" s="57">
        <v>216.5</v>
      </c>
      <c r="U17" s="57">
        <v>0</v>
      </c>
      <c r="V17" s="57">
        <v>0</v>
      </c>
      <c r="W17" s="57">
        <v>0.1</v>
      </c>
      <c r="X17" s="57">
        <v>0</v>
      </c>
      <c r="Y17" s="57">
        <v>25</v>
      </c>
      <c r="Z17" s="57">
        <v>1.5</v>
      </c>
      <c r="AA17" s="57">
        <v>41</v>
      </c>
      <c r="AB17" s="57">
        <v>104</v>
      </c>
      <c r="AC17" s="18"/>
      <c r="AD17" s="18"/>
      <c r="AE17" s="18"/>
      <c r="AF17" s="18"/>
      <c r="AG17" s="18"/>
      <c r="AH17" s="18"/>
    </row>
    <row r="18" spans="1:34" x14ac:dyDescent="0.25">
      <c r="A18" s="7"/>
      <c r="B18" s="10" t="s">
        <v>16</v>
      </c>
      <c r="C18" s="8"/>
      <c r="D18" s="22">
        <f>D13+D14+D15+D16+D17</f>
        <v>30.8</v>
      </c>
      <c r="E18" s="22">
        <f t="shared" ref="E18:O18" si="4">E13+E14+E15+E16+E17</f>
        <v>25</v>
      </c>
      <c r="F18" s="22">
        <f t="shared" si="4"/>
        <v>120.7</v>
      </c>
      <c r="G18" s="22">
        <f t="shared" si="4"/>
        <v>849.5</v>
      </c>
      <c r="H18" s="22">
        <f t="shared" si="4"/>
        <v>14.1</v>
      </c>
      <c r="I18" s="22">
        <f t="shared" si="4"/>
        <v>18.3</v>
      </c>
      <c r="J18" s="22">
        <f t="shared" si="4"/>
        <v>0.30000000000000004</v>
      </c>
      <c r="K18" s="22">
        <f t="shared" si="4"/>
        <v>5.3999999999999995</v>
      </c>
      <c r="L18" s="22">
        <f t="shared" si="4"/>
        <v>146</v>
      </c>
      <c r="M18" s="22">
        <f t="shared" si="4"/>
        <v>6.6000000000000005</v>
      </c>
      <c r="N18" s="22">
        <f t="shared" si="4"/>
        <v>126.10000000000001</v>
      </c>
      <c r="O18" s="22">
        <f t="shared" si="4"/>
        <v>620.18999999999994</v>
      </c>
      <c r="P18" s="22"/>
      <c r="Q18" s="22">
        <f t="shared" ref="E18:AB18" si="5">Q13+Q14+Q15+Q16+Q17</f>
        <v>32.299999999999997</v>
      </c>
      <c r="R18" s="22">
        <f t="shared" si="5"/>
        <v>25.200000000000003</v>
      </c>
      <c r="S18" s="22">
        <f t="shared" si="5"/>
        <v>129.69999999999999</v>
      </c>
      <c r="T18" s="22">
        <f t="shared" si="5"/>
        <v>892.8</v>
      </c>
      <c r="U18" s="22">
        <f t="shared" si="5"/>
        <v>14.1</v>
      </c>
      <c r="V18" s="22">
        <f t="shared" si="5"/>
        <v>18.3</v>
      </c>
      <c r="W18" s="22">
        <f t="shared" si="5"/>
        <v>0.30000000000000004</v>
      </c>
      <c r="X18" s="22">
        <f t="shared" si="5"/>
        <v>5.3999999999999995</v>
      </c>
      <c r="Y18" s="22">
        <f t="shared" si="5"/>
        <v>151</v>
      </c>
      <c r="Z18" s="22">
        <f t="shared" si="5"/>
        <v>6.9</v>
      </c>
      <c r="AA18" s="22">
        <f t="shared" si="5"/>
        <v>135.10000000000002</v>
      </c>
      <c r="AB18" s="22">
        <f t="shared" si="5"/>
        <v>641.18999999999994</v>
      </c>
    </row>
    <row r="19" spans="1:34" x14ac:dyDescent="0.25">
      <c r="A19" s="7"/>
      <c r="B19" s="1" t="s">
        <v>17</v>
      </c>
      <c r="C19" s="8"/>
      <c r="D19" s="92">
        <f>D11+D18</f>
        <v>51.55</v>
      </c>
      <c r="E19" s="92">
        <f t="shared" ref="E19:O19" si="6">E11+E18</f>
        <v>67.800000000000011</v>
      </c>
      <c r="F19" s="92">
        <f t="shared" si="6"/>
        <v>257.3</v>
      </c>
      <c r="G19" s="92">
        <f t="shared" si="6"/>
        <v>1866.83</v>
      </c>
      <c r="H19" s="92">
        <f t="shared" si="6"/>
        <v>33.299999999999997</v>
      </c>
      <c r="I19" s="92">
        <f t="shared" si="6"/>
        <v>18.502000000000002</v>
      </c>
      <c r="J19" s="92">
        <f t="shared" si="6"/>
        <v>0.44000000000000006</v>
      </c>
      <c r="K19" s="92">
        <f t="shared" si="6"/>
        <v>5.6</v>
      </c>
      <c r="L19" s="92">
        <f t="shared" si="6"/>
        <v>470.32499999999999</v>
      </c>
      <c r="M19" s="92">
        <f t="shared" si="6"/>
        <v>11.850000000000001</v>
      </c>
      <c r="N19" s="92">
        <f t="shared" si="6"/>
        <v>212.8</v>
      </c>
      <c r="O19" s="92">
        <f t="shared" si="6"/>
        <v>929.08999999999992</v>
      </c>
      <c r="P19" s="79"/>
      <c r="Q19" s="80">
        <f>Q11+Q18</f>
        <v>56.099999999999994</v>
      </c>
      <c r="R19" s="80">
        <f t="shared" ref="R19:AB19" si="7">R11+R18</f>
        <v>45.575000000000003</v>
      </c>
      <c r="S19" s="80">
        <f t="shared" si="7"/>
        <v>283.64999999999998</v>
      </c>
      <c r="T19" s="80">
        <f t="shared" si="7"/>
        <v>2048.1799999999998</v>
      </c>
      <c r="U19" s="80">
        <f t="shared" si="7"/>
        <v>33.549999999999997</v>
      </c>
      <c r="V19" s="80">
        <f t="shared" si="7"/>
        <v>18.544</v>
      </c>
      <c r="W19" s="80">
        <f t="shared" si="7"/>
        <v>0.46500000000000008</v>
      </c>
      <c r="X19" s="80">
        <f t="shared" si="7"/>
        <v>5.6249999999999991</v>
      </c>
      <c r="Y19" s="80">
        <f t="shared" si="7"/>
        <v>503.72499999999997</v>
      </c>
      <c r="Z19" s="80">
        <f t="shared" si="7"/>
        <v>12.600000000000001</v>
      </c>
      <c r="AA19" s="80">
        <f t="shared" si="7"/>
        <v>231.60000000000002</v>
      </c>
      <c r="AB19" s="80">
        <f t="shared" si="7"/>
        <v>995.29</v>
      </c>
    </row>
    <row r="20" spans="1:34" x14ac:dyDescent="0.25">
      <c r="A20" s="18"/>
      <c r="B20" s="18"/>
      <c r="C20" s="18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32"/>
      <c r="V20" s="32"/>
      <c r="W20" s="32"/>
      <c r="X20" s="32"/>
      <c r="Y20" s="32"/>
      <c r="Z20" s="32"/>
      <c r="AA20" s="32"/>
      <c r="AB20" s="32"/>
    </row>
    <row r="21" spans="1:34" x14ac:dyDescent="0.25">
      <c r="C21" s="43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43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</row>
    <row r="22" spans="1:34" x14ac:dyDescent="0.25"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</row>
  </sheetData>
  <mergeCells count="6">
    <mergeCell ref="Y3:AB3"/>
    <mergeCell ref="D3:G3"/>
    <mergeCell ref="Q3:T3"/>
    <mergeCell ref="H3:K3"/>
    <mergeCell ref="L3:O3"/>
    <mergeCell ref="U3:X3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0"/>
  <sheetViews>
    <sheetView workbookViewId="0">
      <selection activeCell="E24" sqref="E24"/>
    </sheetView>
  </sheetViews>
  <sheetFormatPr defaultRowHeight="15" x14ac:dyDescent="0.25"/>
  <cols>
    <col min="1" max="1" width="4.42578125" customWidth="1"/>
    <col min="2" max="2" width="34.140625" customWidth="1"/>
    <col min="3" max="3" width="6.85546875" customWidth="1"/>
    <col min="4" max="6" width="3.42578125" customWidth="1"/>
    <col min="7" max="7" width="5.85546875" customWidth="1"/>
    <col min="8" max="14" width="3.42578125" customWidth="1"/>
    <col min="15" max="15" width="4.7109375" customWidth="1"/>
    <col min="16" max="16" width="7.7109375" customWidth="1"/>
    <col min="17" max="19" width="3.42578125" customWidth="1"/>
    <col min="20" max="20" width="6.140625" customWidth="1"/>
    <col min="21" max="27" width="3.42578125" customWidth="1"/>
    <col min="28" max="28" width="4.28515625" customWidth="1"/>
  </cols>
  <sheetData>
    <row r="1" spans="1:34" x14ac:dyDescent="0.25">
      <c r="A1" s="18"/>
      <c r="B1" s="28" t="s">
        <v>111</v>
      </c>
      <c r="C1" s="28"/>
      <c r="D1" s="1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</row>
    <row r="2" spans="1:34" ht="12" customHeight="1" x14ac:dyDescent="0.25">
      <c r="A2" s="18"/>
      <c r="B2" s="29" t="s">
        <v>36</v>
      </c>
      <c r="C2" s="28"/>
      <c r="D2" s="1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</row>
    <row r="3" spans="1:34" ht="15" customHeight="1" x14ac:dyDescent="0.25">
      <c r="A3" s="7"/>
      <c r="B3" s="1" t="s">
        <v>0</v>
      </c>
      <c r="C3" s="1" t="s">
        <v>82</v>
      </c>
      <c r="D3" s="96" t="s">
        <v>14</v>
      </c>
      <c r="E3" s="96"/>
      <c r="F3" s="96"/>
      <c r="G3" s="96"/>
      <c r="H3" s="93" t="s">
        <v>1</v>
      </c>
      <c r="I3" s="94"/>
      <c r="J3" s="94"/>
      <c r="K3" s="95"/>
      <c r="L3" s="93" t="s">
        <v>15</v>
      </c>
      <c r="M3" s="94"/>
      <c r="N3" s="94"/>
      <c r="O3" s="95"/>
      <c r="P3" s="1" t="s">
        <v>83</v>
      </c>
      <c r="Q3" s="96" t="s">
        <v>14</v>
      </c>
      <c r="R3" s="96"/>
      <c r="S3" s="96"/>
      <c r="T3" s="96"/>
      <c r="U3" s="93" t="s">
        <v>1</v>
      </c>
      <c r="V3" s="94"/>
      <c r="W3" s="94"/>
      <c r="X3" s="95"/>
      <c r="Y3" s="93" t="s">
        <v>15</v>
      </c>
      <c r="Z3" s="94"/>
      <c r="AA3" s="94"/>
      <c r="AB3" s="95"/>
    </row>
    <row r="4" spans="1:34" x14ac:dyDescent="0.25">
      <c r="A4" s="7"/>
      <c r="B4" s="1" t="s">
        <v>2</v>
      </c>
      <c r="C4" s="1" t="s">
        <v>12</v>
      </c>
      <c r="D4" s="1" t="s">
        <v>3</v>
      </c>
      <c r="E4" s="1" t="s">
        <v>4</v>
      </c>
      <c r="F4" s="1" t="s">
        <v>5</v>
      </c>
      <c r="G4" s="1" t="s">
        <v>11</v>
      </c>
      <c r="H4" s="1" t="s">
        <v>7</v>
      </c>
      <c r="I4" s="1" t="s">
        <v>88</v>
      </c>
      <c r="J4" s="1" t="s">
        <v>89</v>
      </c>
      <c r="K4" s="1" t="s">
        <v>90</v>
      </c>
      <c r="L4" s="1" t="s">
        <v>8</v>
      </c>
      <c r="M4" s="1" t="s">
        <v>13</v>
      </c>
      <c r="N4" s="1" t="s">
        <v>86</v>
      </c>
      <c r="O4" s="1" t="s">
        <v>87</v>
      </c>
      <c r="P4" s="1" t="s">
        <v>12</v>
      </c>
      <c r="Q4" s="1" t="s">
        <v>3</v>
      </c>
      <c r="R4" s="1" t="s">
        <v>4</v>
      </c>
      <c r="S4" s="1" t="s">
        <v>5</v>
      </c>
      <c r="T4" s="1" t="s">
        <v>11</v>
      </c>
      <c r="U4" s="1" t="s">
        <v>7</v>
      </c>
      <c r="V4" s="1" t="s">
        <v>88</v>
      </c>
      <c r="W4" s="1" t="s">
        <v>89</v>
      </c>
      <c r="X4" s="1" t="s">
        <v>90</v>
      </c>
      <c r="Y4" s="1" t="s">
        <v>8</v>
      </c>
      <c r="Z4" s="1" t="s">
        <v>13</v>
      </c>
      <c r="AA4" s="1" t="s">
        <v>86</v>
      </c>
      <c r="AB4" s="1" t="s">
        <v>87</v>
      </c>
    </row>
    <row r="5" spans="1:34" ht="16.5" customHeight="1" x14ac:dyDescent="0.25">
      <c r="A5" s="7">
        <v>109</v>
      </c>
      <c r="B5" s="55" t="s">
        <v>69</v>
      </c>
      <c r="C5" s="56" t="s">
        <v>25</v>
      </c>
      <c r="D5" s="13">
        <v>6</v>
      </c>
      <c r="E5" s="13">
        <v>7.3</v>
      </c>
      <c r="F5" s="13">
        <v>30</v>
      </c>
      <c r="G5" s="13">
        <v>236.8</v>
      </c>
      <c r="H5" s="13">
        <v>3.75</v>
      </c>
      <c r="I5" s="13">
        <v>29</v>
      </c>
      <c r="J5" s="13">
        <v>0.3</v>
      </c>
      <c r="K5" s="59">
        <v>0.1</v>
      </c>
      <c r="L5" s="13">
        <v>160</v>
      </c>
      <c r="M5" s="13">
        <v>0.5</v>
      </c>
      <c r="N5" s="59">
        <v>47.8</v>
      </c>
      <c r="O5" s="59">
        <v>187</v>
      </c>
      <c r="P5" s="56" t="s">
        <v>92</v>
      </c>
      <c r="Q5" s="59">
        <f>D5*250/200</f>
        <v>7.5</v>
      </c>
      <c r="R5" s="59">
        <f t="shared" ref="R5:AB5" si="0">E5*250/200</f>
        <v>9.125</v>
      </c>
      <c r="S5" s="59">
        <f t="shared" si="0"/>
        <v>37.5</v>
      </c>
      <c r="T5" s="59">
        <f t="shared" si="0"/>
        <v>296</v>
      </c>
      <c r="U5" s="59">
        <f t="shared" si="0"/>
        <v>4.6875</v>
      </c>
      <c r="V5" s="59">
        <f t="shared" si="0"/>
        <v>36.25</v>
      </c>
      <c r="W5" s="59">
        <f t="shared" si="0"/>
        <v>0.375</v>
      </c>
      <c r="X5" s="59">
        <f t="shared" si="0"/>
        <v>0.125</v>
      </c>
      <c r="Y5" s="59">
        <f t="shared" si="0"/>
        <v>200</v>
      </c>
      <c r="Z5" s="59">
        <f t="shared" si="0"/>
        <v>0.625</v>
      </c>
      <c r="AA5" s="59">
        <f t="shared" si="0"/>
        <v>59.75</v>
      </c>
      <c r="AB5" s="59">
        <f t="shared" si="0"/>
        <v>233.75</v>
      </c>
    </row>
    <row r="6" spans="1:34" ht="17.25" customHeight="1" x14ac:dyDescent="0.25">
      <c r="A6" s="57">
        <v>287</v>
      </c>
      <c r="B6" s="55" t="s">
        <v>37</v>
      </c>
      <c r="C6" s="56">
        <v>200</v>
      </c>
      <c r="D6" s="59">
        <v>1.4</v>
      </c>
      <c r="E6" s="59">
        <v>1.6</v>
      </c>
      <c r="F6" s="59">
        <v>17</v>
      </c>
      <c r="G6" s="59">
        <v>89.32</v>
      </c>
      <c r="H6" s="59">
        <v>2.8</v>
      </c>
      <c r="I6" s="59">
        <v>8.4</v>
      </c>
      <c r="J6" s="59">
        <v>0.1</v>
      </c>
      <c r="K6" s="59">
        <v>0.1</v>
      </c>
      <c r="L6" s="59">
        <v>119</v>
      </c>
      <c r="M6" s="59">
        <v>0.1</v>
      </c>
      <c r="N6" s="59">
        <v>15</v>
      </c>
      <c r="O6" s="59">
        <v>79.2</v>
      </c>
      <c r="P6" s="59">
        <v>200</v>
      </c>
      <c r="Q6" s="59">
        <f>D6</f>
        <v>1.4</v>
      </c>
      <c r="R6" s="59">
        <f t="shared" ref="R6:AB6" si="1">E6</f>
        <v>1.6</v>
      </c>
      <c r="S6" s="59">
        <f t="shared" si="1"/>
        <v>17</v>
      </c>
      <c r="T6" s="59">
        <f t="shared" si="1"/>
        <v>89.32</v>
      </c>
      <c r="U6" s="59">
        <f t="shared" si="1"/>
        <v>2.8</v>
      </c>
      <c r="V6" s="59">
        <f t="shared" si="1"/>
        <v>8.4</v>
      </c>
      <c r="W6" s="59">
        <f t="shared" si="1"/>
        <v>0.1</v>
      </c>
      <c r="X6" s="59">
        <f t="shared" si="1"/>
        <v>0.1</v>
      </c>
      <c r="Y6" s="59">
        <f t="shared" si="1"/>
        <v>119</v>
      </c>
      <c r="Z6" s="59">
        <f t="shared" si="1"/>
        <v>0.1</v>
      </c>
      <c r="AA6" s="59">
        <f t="shared" si="1"/>
        <v>15</v>
      </c>
      <c r="AB6" s="59">
        <f t="shared" si="1"/>
        <v>79.2</v>
      </c>
      <c r="AC6" s="71"/>
      <c r="AD6" s="71"/>
      <c r="AE6" s="71"/>
      <c r="AF6" s="71"/>
      <c r="AG6" s="71"/>
      <c r="AH6" s="71"/>
    </row>
    <row r="7" spans="1:34" x14ac:dyDescent="0.25">
      <c r="A7" s="57"/>
      <c r="B7" s="55" t="s">
        <v>20</v>
      </c>
      <c r="C7" s="60">
        <v>40</v>
      </c>
      <c r="D7" s="59">
        <v>3.2</v>
      </c>
      <c r="E7" s="59">
        <v>0.4</v>
      </c>
      <c r="F7" s="59">
        <v>19</v>
      </c>
      <c r="G7" s="59">
        <v>94</v>
      </c>
      <c r="H7" s="59">
        <v>0</v>
      </c>
      <c r="I7" s="59">
        <v>0</v>
      </c>
      <c r="J7" s="59">
        <v>0</v>
      </c>
      <c r="K7" s="59">
        <v>0</v>
      </c>
      <c r="L7" s="59">
        <v>8.6999999999999993</v>
      </c>
      <c r="M7" s="59">
        <v>0.4</v>
      </c>
      <c r="N7" s="59">
        <v>13.2</v>
      </c>
      <c r="O7" s="59">
        <v>30.6</v>
      </c>
      <c r="P7" s="56">
        <v>50</v>
      </c>
      <c r="Q7" s="62">
        <v>4</v>
      </c>
      <c r="R7" s="62">
        <v>0.5</v>
      </c>
      <c r="S7" s="62">
        <v>24</v>
      </c>
      <c r="T7" s="62">
        <v>117.5</v>
      </c>
      <c r="U7" s="62">
        <v>0</v>
      </c>
      <c r="V7" s="62">
        <v>0</v>
      </c>
      <c r="W7" s="62">
        <v>0</v>
      </c>
      <c r="X7" s="62">
        <v>0</v>
      </c>
      <c r="Y7" s="62">
        <v>11</v>
      </c>
      <c r="Z7" s="62">
        <v>0.5</v>
      </c>
      <c r="AA7" s="62">
        <v>17</v>
      </c>
      <c r="AB7" s="62">
        <v>38</v>
      </c>
      <c r="AC7" s="72"/>
      <c r="AD7" s="72"/>
      <c r="AE7" s="72"/>
      <c r="AF7" s="72"/>
      <c r="AG7" s="72"/>
      <c r="AH7" s="72"/>
    </row>
    <row r="8" spans="1:34" x14ac:dyDescent="0.25">
      <c r="A8" s="57">
        <v>366</v>
      </c>
      <c r="B8" s="55" t="s">
        <v>21</v>
      </c>
      <c r="C8" s="60">
        <v>15</v>
      </c>
      <c r="D8" s="59">
        <v>3.9</v>
      </c>
      <c r="E8" s="59">
        <v>3.9</v>
      </c>
      <c r="F8" s="59">
        <v>0</v>
      </c>
      <c r="G8" s="59">
        <v>51.6</v>
      </c>
      <c r="H8" s="59">
        <v>0</v>
      </c>
      <c r="I8" s="59">
        <v>19</v>
      </c>
      <c r="J8" s="59">
        <v>0</v>
      </c>
      <c r="K8" s="59">
        <v>0</v>
      </c>
      <c r="L8" s="59">
        <v>142.5</v>
      </c>
      <c r="M8" s="59">
        <v>0</v>
      </c>
      <c r="N8" s="59">
        <v>6.8</v>
      </c>
      <c r="O8" s="59">
        <v>84.5</v>
      </c>
      <c r="P8" s="66">
        <v>15</v>
      </c>
      <c r="Q8" s="59">
        <f>D8</f>
        <v>3.9</v>
      </c>
      <c r="R8" s="59">
        <f t="shared" ref="R8:AB8" si="2">E8</f>
        <v>3.9</v>
      </c>
      <c r="S8" s="59">
        <f t="shared" si="2"/>
        <v>0</v>
      </c>
      <c r="T8" s="59">
        <f t="shared" si="2"/>
        <v>51.6</v>
      </c>
      <c r="U8" s="59">
        <f t="shared" si="2"/>
        <v>0</v>
      </c>
      <c r="V8" s="59">
        <f t="shared" si="2"/>
        <v>19</v>
      </c>
      <c r="W8" s="59">
        <f t="shared" si="2"/>
        <v>0</v>
      </c>
      <c r="X8" s="59">
        <f t="shared" si="2"/>
        <v>0</v>
      </c>
      <c r="Y8" s="59">
        <f t="shared" si="2"/>
        <v>142.5</v>
      </c>
      <c r="Z8" s="59">
        <f t="shared" si="2"/>
        <v>0</v>
      </c>
      <c r="AA8" s="59">
        <f t="shared" si="2"/>
        <v>6.8</v>
      </c>
      <c r="AB8" s="59">
        <f t="shared" si="2"/>
        <v>84.5</v>
      </c>
      <c r="AC8" s="31"/>
      <c r="AD8" s="31"/>
      <c r="AE8" s="31"/>
      <c r="AF8" s="31"/>
      <c r="AG8" s="31"/>
      <c r="AH8" s="31"/>
    </row>
    <row r="9" spans="1:34" x14ac:dyDescent="0.25">
      <c r="A9" s="57">
        <v>602</v>
      </c>
      <c r="B9" s="55" t="s">
        <v>113</v>
      </c>
      <c r="C9" s="60">
        <v>50</v>
      </c>
      <c r="D9" s="59">
        <v>1.4</v>
      </c>
      <c r="E9" s="59">
        <v>1.65</v>
      </c>
      <c r="F9" s="59">
        <v>38.65</v>
      </c>
      <c r="G9" s="59">
        <v>177</v>
      </c>
      <c r="H9" s="59">
        <v>0</v>
      </c>
      <c r="I9" s="59">
        <v>1.5E-3</v>
      </c>
      <c r="J9" s="59">
        <v>0</v>
      </c>
      <c r="K9" s="59">
        <v>0</v>
      </c>
      <c r="L9" s="59">
        <v>8</v>
      </c>
      <c r="M9" s="59">
        <v>0.75</v>
      </c>
      <c r="N9" s="59">
        <v>0</v>
      </c>
      <c r="O9" s="59">
        <v>0</v>
      </c>
      <c r="P9" s="60">
        <v>50</v>
      </c>
      <c r="Q9" s="59">
        <v>1.4</v>
      </c>
      <c r="R9" s="59">
        <v>1.65</v>
      </c>
      <c r="S9" s="59">
        <v>38.65</v>
      </c>
      <c r="T9" s="59">
        <v>177</v>
      </c>
      <c r="U9" s="59">
        <v>0</v>
      </c>
      <c r="V9" s="59">
        <v>1.5E-3</v>
      </c>
      <c r="W9" s="59">
        <v>0</v>
      </c>
      <c r="X9" s="59">
        <v>0</v>
      </c>
      <c r="Y9" s="59">
        <v>8</v>
      </c>
      <c r="Z9" s="59">
        <v>0.75</v>
      </c>
      <c r="AA9" s="59">
        <v>0</v>
      </c>
      <c r="AB9" s="59">
        <v>0</v>
      </c>
      <c r="AC9" s="31"/>
      <c r="AD9" s="31"/>
      <c r="AE9" s="31"/>
      <c r="AF9" s="31"/>
      <c r="AG9" s="31"/>
      <c r="AH9" s="31"/>
    </row>
    <row r="10" spans="1:34" x14ac:dyDescent="0.25">
      <c r="A10" s="57">
        <v>532</v>
      </c>
      <c r="B10" s="55" t="s">
        <v>115</v>
      </c>
      <c r="C10" s="56">
        <v>200</v>
      </c>
      <c r="D10" s="59">
        <v>0.1</v>
      </c>
      <c r="E10" s="59">
        <v>0</v>
      </c>
      <c r="F10" s="59">
        <v>25.4</v>
      </c>
      <c r="G10" s="59">
        <v>110</v>
      </c>
      <c r="H10" s="59">
        <v>4</v>
      </c>
      <c r="I10" s="59">
        <v>0.02</v>
      </c>
      <c r="J10" s="59">
        <v>0.02</v>
      </c>
      <c r="K10" s="59">
        <v>0</v>
      </c>
      <c r="L10" s="59">
        <v>14</v>
      </c>
      <c r="M10" s="59">
        <v>0.04</v>
      </c>
      <c r="N10" s="59">
        <v>0</v>
      </c>
      <c r="O10" s="59">
        <v>0</v>
      </c>
      <c r="P10" s="56">
        <v>200</v>
      </c>
      <c r="Q10" s="59">
        <v>0.1</v>
      </c>
      <c r="R10" s="59">
        <v>0</v>
      </c>
      <c r="S10" s="59">
        <v>25.4</v>
      </c>
      <c r="T10" s="59">
        <v>110</v>
      </c>
      <c r="U10" s="59">
        <v>4</v>
      </c>
      <c r="V10" s="59">
        <v>0.02</v>
      </c>
      <c r="W10" s="59">
        <v>0.02</v>
      </c>
      <c r="X10" s="59">
        <v>0</v>
      </c>
      <c r="Y10" s="59">
        <v>14</v>
      </c>
      <c r="Z10" s="59">
        <v>0.04</v>
      </c>
      <c r="AA10" s="59">
        <v>0</v>
      </c>
      <c r="AB10" s="59">
        <v>0</v>
      </c>
      <c r="AC10" s="71"/>
      <c r="AD10" s="71"/>
      <c r="AE10" s="71"/>
      <c r="AF10" s="71"/>
      <c r="AG10" s="71"/>
      <c r="AH10" s="71"/>
    </row>
    <row r="11" spans="1:34" x14ac:dyDescent="0.25">
      <c r="A11" s="7"/>
      <c r="B11" s="10" t="s">
        <v>16</v>
      </c>
      <c r="C11" s="5"/>
      <c r="D11" s="21">
        <f t="shared" ref="D11:O11" si="3">SUM(D5:D10)</f>
        <v>16.000000000000004</v>
      </c>
      <c r="E11" s="21">
        <f t="shared" si="3"/>
        <v>14.850000000000001</v>
      </c>
      <c r="F11" s="21">
        <f t="shared" si="3"/>
        <v>130.05000000000001</v>
      </c>
      <c r="G11" s="21">
        <f t="shared" si="3"/>
        <v>758.72</v>
      </c>
      <c r="H11" s="21">
        <f t="shared" si="3"/>
        <v>10.55</v>
      </c>
      <c r="I11" s="21">
        <f t="shared" si="3"/>
        <v>56.421500000000002</v>
      </c>
      <c r="J11" s="21">
        <f t="shared" si="3"/>
        <v>0.42000000000000004</v>
      </c>
      <c r="K11" s="21">
        <f t="shared" si="3"/>
        <v>0.2</v>
      </c>
      <c r="L11" s="21">
        <f t="shared" si="3"/>
        <v>452.2</v>
      </c>
      <c r="M11" s="21">
        <f t="shared" si="3"/>
        <v>1.79</v>
      </c>
      <c r="N11" s="21">
        <f t="shared" si="3"/>
        <v>82.8</v>
      </c>
      <c r="O11" s="21">
        <f t="shared" si="3"/>
        <v>381.3</v>
      </c>
      <c r="P11" s="25"/>
      <c r="Q11" s="21">
        <f t="shared" ref="Q11:AB11" si="4">SUM(Q5:Q10)</f>
        <v>18.3</v>
      </c>
      <c r="R11" s="21">
        <f t="shared" si="4"/>
        <v>16.774999999999999</v>
      </c>
      <c r="S11" s="21">
        <f t="shared" si="4"/>
        <v>142.55000000000001</v>
      </c>
      <c r="T11" s="21">
        <f t="shared" si="4"/>
        <v>841.42</v>
      </c>
      <c r="U11" s="21">
        <f t="shared" si="4"/>
        <v>11.487500000000001</v>
      </c>
      <c r="V11" s="21">
        <f t="shared" si="4"/>
        <v>63.671500000000002</v>
      </c>
      <c r="W11" s="21">
        <f t="shared" si="4"/>
        <v>0.495</v>
      </c>
      <c r="X11" s="21">
        <f t="shared" si="4"/>
        <v>0.22500000000000001</v>
      </c>
      <c r="Y11" s="21">
        <f t="shared" si="4"/>
        <v>494.5</v>
      </c>
      <c r="Z11" s="21">
        <f t="shared" si="4"/>
        <v>2.0150000000000001</v>
      </c>
      <c r="AA11" s="21">
        <f t="shared" si="4"/>
        <v>98.55</v>
      </c>
      <c r="AB11" s="21">
        <f t="shared" si="4"/>
        <v>435.45</v>
      </c>
      <c r="AC11" s="31"/>
      <c r="AD11" s="31"/>
      <c r="AE11" s="31"/>
      <c r="AF11" s="31"/>
      <c r="AG11" s="31"/>
      <c r="AH11" s="31"/>
    </row>
    <row r="12" spans="1:34" ht="14.25" customHeight="1" x14ac:dyDescent="0.25">
      <c r="A12" s="7"/>
      <c r="B12" s="6" t="s">
        <v>9</v>
      </c>
      <c r="C12" s="8"/>
      <c r="D12" s="7"/>
      <c r="E12" s="7"/>
      <c r="F12" s="7"/>
      <c r="G12" s="7"/>
      <c r="H12" s="7"/>
      <c r="I12" s="7"/>
      <c r="J12" s="7"/>
      <c r="K12" s="57"/>
      <c r="L12" s="7"/>
      <c r="M12" s="7"/>
      <c r="N12" s="57"/>
      <c r="O12" s="57"/>
      <c r="P12" s="8"/>
      <c r="Q12" s="17"/>
      <c r="R12" s="17"/>
      <c r="S12" s="17"/>
      <c r="T12" s="17"/>
      <c r="U12" s="17"/>
      <c r="V12" s="17"/>
      <c r="W12" s="17"/>
      <c r="X12" s="63"/>
      <c r="Y12" s="17"/>
      <c r="Z12" s="17"/>
      <c r="AA12" s="63"/>
      <c r="AB12" s="63"/>
      <c r="AC12" s="31"/>
      <c r="AD12" s="31"/>
      <c r="AE12" s="31"/>
      <c r="AF12" s="31"/>
      <c r="AG12" s="31"/>
      <c r="AH12" s="31"/>
    </row>
    <row r="13" spans="1:34" ht="27.75" customHeight="1" x14ac:dyDescent="0.25">
      <c r="A13" s="57"/>
      <c r="B13" s="67" t="s">
        <v>118</v>
      </c>
      <c r="C13" s="56">
        <v>100</v>
      </c>
      <c r="D13" s="55">
        <v>1.8</v>
      </c>
      <c r="E13" s="55">
        <v>10</v>
      </c>
      <c r="F13" s="55">
        <v>5.4</v>
      </c>
      <c r="G13" s="55">
        <v>129.25</v>
      </c>
      <c r="H13" s="55">
        <v>2.4</v>
      </c>
      <c r="I13" s="55">
        <v>0</v>
      </c>
      <c r="J13" s="55">
        <v>4.5</v>
      </c>
      <c r="K13" s="55">
        <v>20</v>
      </c>
      <c r="L13" s="55">
        <v>16</v>
      </c>
      <c r="M13" s="55">
        <v>0.6</v>
      </c>
      <c r="N13" s="55">
        <v>16.100000000000001</v>
      </c>
      <c r="O13" s="55">
        <v>31</v>
      </c>
      <c r="P13" s="56">
        <v>100</v>
      </c>
      <c r="Q13" s="55">
        <v>1.8</v>
      </c>
      <c r="R13" s="55">
        <v>10</v>
      </c>
      <c r="S13" s="55">
        <v>5.4</v>
      </c>
      <c r="T13" s="55">
        <v>129.25</v>
      </c>
      <c r="U13" s="55">
        <v>2.4</v>
      </c>
      <c r="V13" s="55">
        <v>0</v>
      </c>
      <c r="W13" s="55">
        <v>4.5</v>
      </c>
      <c r="X13" s="55">
        <v>20</v>
      </c>
      <c r="Y13" s="55">
        <v>16</v>
      </c>
      <c r="Z13" s="55">
        <v>0.6</v>
      </c>
      <c r="AA13" s="55">
        <v>16.100000000000001</v>
      </c>
      <c r="AB13" s="55">
        <v>31</v>
      </c>
      <c r="AC13" s="31"/>
      <c r="AD13" s="31"/>
      <c r="AE13" s="31"/>
      <c r="AF13" s="31"/>
      <c r="AG13" s="31"/>
      <c r="AH13" s="31"/>
    </row>
    <row r="14" spans="1:34" x14ac:dyDescent="0.25">
      <c r="A14" s="7">
        <v>45</v>
      </c>
      <c r="B14" s="67" t="s">
        <v>70</v>
      </c>
      <c r="C14" s="8">
        <v>250</v>
      </c>
      <c r="D14" s="57">
        <f>2.7*250/200</f>
        <v>3.375</v>
      </c>
      <c r="E14" s="57">
        <f>4.8*250/200</f>
        <v>6</v>
      </c>
      <c r="F14" s="7">
        <v>18</v>
      </c>
      <c r="G14" s="7">
        <v>135.19999999999999</v>
      </c>
      <c r="H14" s="7">
        <v>9.9700000000000006</v>
      </c>
      <c r="I14" s="7">
        <v>0.03</v>
      </c>
      <c r="J14" s="7">
        <f>W14/20*15</f>
        <v>0</v>
      </c>
      <c r="K14" s="57">
        <v>0.1</v>
      </c>
      <c r="L14" s="7">
        <f t="shared" ref="L14" si="5">Y14/20*15</f>
        <v>0</v>
      </c>
      <c r="M14" s="7">
        <v>0.97</v>
      </c>
      <c r="N14" s="57">
        <v>32.9</v>
      </c>
      <c r="O14" s="57">
        <v>144.4</v>
      </c>
      <c r="P14" s="26">
        <v>250</v>
      </c>
      <c r="Q14" s="57">
        <f>D14</f>
        <v>3.375</v>
      </c>
      <c r="R14" s="57">
        <f t="shared" ref="R14:T14" si="6">E14</f>
        <v>6</v>
      </c>
      <c r="S14" s="57">
        <f t="shared" si="6"/>
        <v>18</v>
      </c>
      <c r="T14" s="57">
        <f t="shared" si="6"/>
        <v>135.19999999999999</v>
      </c>
      <c r="U14" s="57">
        <v>9.9700000000000006</v>
      </c>
      <c r="V14" s="57">
        <v>0.03</v>
      </c>
      <c r="W14" s="57">
        <f t="shared" ref="W14" si="7">AJ14/20*15</f>
        <v>0</v>
      </c>
      <c r="X14" s="57">
        <v>0.1</v>
      </c>
      <c r="Y14" s="57">
        <f t="shared" ref="Y14" si="8">AK14/20*15</f>
        <v>0</v>
      </c>
      <c r="Z14" s="57">
        <v>0.97</v>
      </c>
      <c r="AA14" s="57">
        <v>32.9</v>
      </c>
      <c r="AB14" s="57">
        <v>144.4</v>
      </c>
      <c r="AC14" s="31"/>
      <c r="AD14" s="31"/>
      <c r="AE14" s="31"/>
      <c r="AF14" s="31"/>
      <c r="AG14" s="31"/>
      <c r="AH14" s="31"/>
    </row>
    <row r="15" spans="1:34" ht="18.75" customHeight="1" x14ac:dyDescent="0.25">
      <c r="A15" s="7">
        <v>141</v>
      </c>
      <c r="B15" s="55" t="s">
        <v>71</v>
      </c>
      <c r="C15" s="8">
        <v>100</v>
      </c>
      <c r="D15" s="13">
        <v>19</v>
      </c>
      <c r="E15" s="13">
        <v>8.9</v>
      </c>
      <c r="F15" s="13">
        <v>14</v>
      </c>
      <c r="G15" s="13">
        <v>237.3</v>
      </c>
      <c r="H15" s="13">
        <v>0.1</v>
      </c>
      <c r="I15" s="13">
        <v>21</v>
      </c>
      <c r="J15" s="13">
        <v>0</v>
      </c>
      <c r="K15" s="59">
        <v>0.2</v>
      </c>
      <c r="L15" s="13">
        <v>172</v>
      </c>
      <c r="M15" s="13">
        <v>0.1</v>
      </c>
      <c r="N15" s="59">
        <v>31</v>
      </c>
      <c r="O15" s="59">
        <v>547</v>
      </c>
      <c r="P15" s="8">
        <v>120</v>
      </c>
      <c r="Q15" s="59">
        <f>D15*120/100</f>
        <v>22.8</v>
      </c>
      <c r="R15" s="59">
        <f t="shared" ref="R15:AB15" si="9">E15*120/100</f>
        <v>10.68</v>
      </c>
      <c r="S15" s="59">
        <f t="shared" si="9"/>
        <v>16.8</v>
      </c>
      <c r="T15" s="59">
        <f t="shared" si="9"/>
        <v>284.76</v>
      </c>
      <c r="U15" s="59">
        <f t="shared" si="9"/>
        <v>0.12</v>
      </c>
      <c r="V15" s="59">
        <f t="shared" si="9"/>
        <v>25.2</v>
      </c>
      <c r="W15" s="59">
        <f t="shared" si="9"/>
        <v>0</v>
      </c>
      <c r="X15" s="59">
        <f t="shared" si="9"/>
        <v>0.24</v>
      </c>
      <c r="Y15" s="59">
        <f t="shared" si="9"/>
        <v>206.4</v>
      </c>
      <c r="Z15" s="59">
        <f t="shared" si="9"/>
        <v>0.12</v>
      </c>
      <c r="AA15" s="59">
        <f t="shared" si="9"/>
        <v>37.200000000000003</v>
      </c>
      <c r="AB15" s="59">
        <f t="shared" si="9"/>
        <v>656.4</v>
      </c>
      <c r="AC15" s="31"/>
      <c r="AD15" s="31"/>
      <c r="AE15" s="31"/>
      <c r="AF15" s="31"/>
      <c r="AG15" s="31"/>
      <c r="AH15" s="31"/>
    </row>
    <row r="16" spans="1:34" x14ac:dyDescent="0.25">
      <c r="A16" s="7">
        <v>273</v>
      </c>
      <c r="B16" s="7" t="s">
        <v>23</v>
      </c>
      <c r="C16" s="51">
        <v>200</v>
      </c>
      <c r="D16" s="69">
        <v>0.2</v>
      </c>
      <c r="E16" s="69">
        <v>0.1</v>
      </c>
      <c r="F16" s="69">
        <v>21.5</v>
      </c>
      <c r="G16" s="69">
        <v>87</v>
      </c>
      <c r="H16" s="69">
        <v>29.3</v>
      </c>
      <c r="I16" s="69">
        <v>0</v>
      </c>
      <c r="J16" s="69">
        <v>0.01</v>
      </c>
      <c r="K16" s="69">
        <v>0</v>
      </c>
      <c r="L16" s="69">
        <v>10</v>
      </c>
      <c r="M16" s="69">
        <v>0.3</v>
      </c>
      <c r="N16" s="69">
        <v>4.8899999999999997</v>
      </c>
      <c r="O16" s="69">
        <v>8</v>
      </c>
      <c r="P16" s="51">
        <v>200</v>
      </c>
      <c r="Q16" s="69">
        <v>0.2</v>
      </c>
      <c r="R16" s="69">
        <v>0.1</v>
      </c>
      <c r="S16" s="69">
        <v>21.5</v>
      </c>
      <c r="T16" s="69">
        <v>87</v>
      </c>
      <c r="U16" s="69">
        <v>29.3</v>
      </c>
      <c r="V16" s="69">
        <v>0</v>
      </c>
      <c r="W16" s="69">
        <v>0.01</v>
      </c>
      <c r="X16" s="69">
        <v>0</v>
      </c>
      <c r="Y16" s="69">
        <v>10</v>
      </c>
      <c r="Z16" s="69">
        <v>0.3</v>
      </c>
      <c r="AA16" s="69">
        <v>4.8899999999999997</v>
      </c>
      <c r="AB16" s="69">
        <v>8</v>
      </c>
      <c r="AC16" s="31"/>
      <c r="AD16" s="31"/>
      <c r="AE16" s="31"/>
      <c r="AF16" s="31"/>
      <c r="AG16" s="31"/>
      <c r="AH16" s="31"/>
    </row>
    <row r="17" spans="1:34" x14ac:dyDescent="0.25">
      <c r="A17" s="57"/>
      <c r="B17" s="57" t="s">
        <v>18</v>
      </c>
      <c r="C17" s="58" t="s">
        <v>22</v>
      </c>
      <c r="D17" s="63">
        <v>5.8</v>
      </c>
      <c r="E17" s="63">
        <v>0.9</v>
      </c>
      <c r="F17" s="63">
        <v>35</v>
      </c>
      <c r="G17" s="63">
        <v>173.2</v>
      </c>
      <c r="H17" s="63">
        <v>0</v>
      </c>
      <c r="I17" s="63">
        <v>0</v>
      </c>
      <c r="J17" s="63">
        <v>0.1</v>
      </c>
      <c r="K17" s="63">
        <v>0</v>
      </c>
      <c r="L17" s="63">
        <v>20</v>
      </c>
      <c r="M17" s="63">
        <v>1.2</v>
      </c>
      <c r="N17" s="63">
        <v>32</v>
      </c>
      <c r="O17" s="63">
        <v>83</v>
      </c>
      <c r="P17" s="58" t="s">
        <v>44</v>
      </c>
      <c r="Q17" s="59">
        <v>7.3</v>
      </c>
      <c r="R17" s="57">
        <v>1.1000000000000001</v>
      </c>
      <c r="S17" s="57">
        <v>44</v>
      </c>
      <c r="T17" s="57">
        <v>216.5</v>
      </c>
      <c r="U17" s="57">
        <v>0</v>
      </c>
      <c r="V17" s="57">
        <v>0</v>
      </c>
      <c r="W17" s="57">
        <v>0.1</v>
      </c>
      <c r="X17" s="57">
        <v>0</v>
      </c>
      <c r="Y17" s="57">
        <v>25</v>
      </c>
      <c r="Z17" s="57">
        <v>1.5</v>
      </c>
      <c r="AA17" s="57">
        <v>41</v>
      </c>
      <c r="AB17" s="57">
        <v>104</v>
      </c>
      <c r="AC17" s="18"/>
      <c r="AD17" s="18"/>
      <c r="AE17" s="18"/>
      <c r="AF17" s="18"/>
      <c r="AG17" s="18"/>
      <c r="AH17" s="18"/>
    </row>
    <row r="18" spans="1:34" x14ac:dyDescent="0.25">
      <c r="A18" s="7"/>
      <c r="B18" s="10" t="s">
        <v>16</v>
      </c>
      <c r="C18" s="8"/>
      <c r="D18" s="22">
        <f>D13+D14+D15+D16+D17</f>
        <v>30.175000000000001</v>
      </c>
      <c r="E18" s="22">
        <f t="shared" ref="E18:O18" si="10">E13+E14+E15+E16+E17</f>
        <v>25.9</v>
      </c>
      <c r="F18" s="22">
        <f t="shared" si="10"/>
        <v>93.9</v>
      </c>
      <c r="G18" s="22">
        <f t="shared" si="10"/>
        <v>761.95</v>
      </c>
      <c r="H18" s="22">
        <f t="shared" si="10"/>
        <v>41.77</v>
      </c>
      <c r="I18" s="22">
        <f t="shared" si="10"/>
        <v>21.03</v>
      </c>
      <c r="J18" s="22">
        <f t="shared" si="10"/>
        <v>4.6099999999999994</v>
      </c>
      <c r="K18" s="22">
        <f t="shared" si="10"/>
        <v>20.3</v>
      </c>
      <c r="L18" s="22">
        <f t="shared" si="10"/>
        <v>218</v>
      </c>
      <c r="M18" s="22">
        <f t="shared" si="10"/>
        <v>3.17</v>
      </c>
      <c r="N18" s="22">
        <f t="shared" si="10"/>
        <v>116.89</v>
      </c>
      <c r="O18" s="22">
        <f t="shared" si="10"/>
        <v>813.4</v>
      </c>
      <c r="P18" s="26"/>
      <c r="Q18" s="23">
        <f>Q13+Q14+Q15+Q16+Q17</f>
        <v>35.475000000000001</v>
      </c>
      <c r="R18" s="23">
        <f t="shared" ref="R18:AB18" si="11">R13+R14+R15+R16+R17</f>
        <v>27.880000000000003</v>
      </c>
      <c r="S18" s="23">
        <f t="shared" si="11"/>
        <v>105.7</v>
      </c>
      <c r="T18" s="23">
        <f t="shared" si="11"/>
        <v>852.71</v>
      </c>
      <c r="U18" s="23">
        <f t="shared" si="11"/>
        <v>41.79</v>
      </c>
      <c r="V18" s="23">
        <f t="shared" si="11"/>
        <v>25.23</v>
      </c>
      <c r="W18" s="23">
        <f t="shared" si="11"/>
        <v>4.6099999999999994</v>
      </c>
      <c r="X18" s="23">
        <f t="shared" si="11"/>
        <v>20.34</v>
      </c>
      <c r="Y18" s="23">
        <f t="shared" si="11"/>
        <v>257.39999999999998</v>
      </c>
      <c r="Z18" s="23">
        <f t="shared" si="11"/>
        <v>3.49</v>
      </c>
      <c r="AA18" s="23">
        <f t="shared" si="11"/>
        <v>132.09</v>
      </c>
      <c r="AB18" s="23">
        <f t="shared" si="11"/>
        <v>943.8</v>
      </c>
    </row>
    <row r="19" spans="1:34" x14ac:dyDescent="0.25">
      <c r="A19" s="7"/>
      <c r="B19" s="1" t="s">
        <v>17</v>
      </c>
      <c r="C19" s="8"/>
      <c r="D19" s="7">
        <f>D11+D18</f>
        <v>46.175000000000004</v>
      </c>
      <c r="E19" s="57">
        <f t="shared" ref="E19:O19" si="12">E11+E18</f>
        <v>40.75</v>
      </c>
      <c r="F19" s="57">
        <f t="shared" si="12"/>
        <v>223.95000000000002</v>
      </c>
      <c r="G19" s="57">
        <f t="shared" si="12"/>
        <v>1520.67</v>
      </c>
      <c r="H19" s="57">
        <f t="shared" si="12"/>
        <v>52.320000000000007</v>
      </c>
      <c r="I19" s="57">
        <f t="shared" si="12"/>
        <v>77.45150000000001</v>
      </c>
      <c r="J19" s="57">
        <f t="shared" si="12"/>
        <v>5.0299999999999994</v>
      </c>
      <c r="K19" s="57">
        <f t="shared" si="12"/>
        <v>20.5</v>
      </c>
      <c r="L19" s="57">
        <f t="shared" si="12"/>
        <v>670.2</v>
      </c>
      <c r="M19" s="57">
        <f t="shared" si="12"/>
        <v>4.96</v>
      </c>
      <c r="N19" s="57">
        <f t="shared" si="12"/>
        <v>199.69</v>
      </c>
      <c r="O19" s="57">
        <f t="shared" si="12"/>
        <v>1194.7</v>
      </c>
      <c r="P19" s="26"/>
      <c r="Q19" s="17">
        <f>Q11+Q18</f>
        <v>53.775000000000006</v>
      </c>
      <c r="R19" s="63">
        <f t="shared" ref="R19:AB19" si="13">R11+R18</f>
        <v>44.655000000000001</v>
      </c>
      <c r="S19" s="63">
        <f t="shared" si="13"/>
        <v>248.25</v>
      </c>
      <c r="T19" s="63">
        <f t="shared" si="13"/>
        <v>1694.13</v>
      </c>
      <c r="U19" s="63">
        <f t="shared" si="13"/>
        <v>53.277500000000003</v>
      </c>
      <c r="V19" s="63">
        <f t="shared" si="13"/>
        <v>88.901499999999999</v>
      </c>
      <c r="W19" s="63">
        <f t="shared" si="13"/>
        <v>5.1049999999999995</v>
      </c>
      <c r="X19" s="63">
        <f t="shared" si="13"/>
        <v>20.565000000000001</v>
      </c>
      <c r="Y19" s="63">
        <f t="shared" si="13"/>
        <v>751.9</v>
      </c>
      <c r="Z19" s="63">
        <f t="shared" si="13"/>
        <v>5.5050000000000008</v>
      </c>
      <c r="AA19" s="63">
        <f t="shared" si="13"/>
        <v>230.64</v>
      </c>
      <c r="AB19" s="63">
        <f t="shared" si="13"/>
        <v>1379.25</v>
      </c>
    </row>
    <row r="20" spans="1:34" x14ac:dyDescent="0.25"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</row>
  </sheetData>
  <mergeCells count="6">
    <mergeCell ref="Y3:AB3"/>
    <mergeCell ref="D3:G3"/>
    <mergeCell ref="Q3:T3"/>
    <mergeCell ref="H3:K3"/>
    <mergeCell ref="L3:O3"/>
    <mergeCell ref="U3:X3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1"/>
  <sheetViews>
    <sheetView workbookViewId="0">
      <selection activeCell="B20" sqref="B20"/>
    </sheetView>
  </sheetViews>
  <sheetFormatPr defaultRowHeight="15" x14ac:dyDescent="0.25"/>
  <cols>
    <col min="1" max="1" width="4.42578125" customWidth="1"/>
    <col min="2" max="2" width="34.140625" customWidth="1"/>
    <col min="3" max="3" width="7.42578125" customWidth="1"/>
    <col min="4" max="6" width="3.42578125" customWidth="1"/>
    <col min="7" max="7" width="5" customWidth="1"/>
    <col min="8" max="12" width="3.42578125" customWidth="1"/>
    <col min="13" max="13" width="3.85546875" customWidth="1"/>
    <col min="14" max="14" width="3.42578125" customWidth="1"/>
    <col min="15" max="15" width="3.85546875" customWidth="1"/>
    <col min="16" max="16" width="8" customWidth="1"/>
    <col min="17" max="17" width="3.85546875" customWidth="1"/>
    <col min="18" max="19" width="3.42578125" customWidth="1"/>
    <col min="20" max="20" width="4.7109375" customWidth="1"/>
    <col min="21" max="22" width="3.42578125" customWidth="1"/>
    <col min="23" max="23" width="4" customWidth="1"/>
    <col min="24" max="24" width="3.7109375" customWidth="1"/>
    <col min="25" max="25" width="4" customWidth="1"/>
    <col min="26" max="26" width="3.85546875" customWidth="1"/>
    <col min="27" max="27" width="3.42578125" customWidth="1"/>
    <col min="28" max="28" width="4" customWidth="1"/>
  </cols>
  <sheetData>
    <row r="1" spans="1:28" x14ac:dyDescent="0.25">
      <c r="A1" s="18"/>
      <c r="B1" s="28" t="s">
        <v>111</v>
      </c>
      <c r="C1" s="28"/>
      <c r="D1" s="1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</row>
    <row r="2" spans="1:28" x14ac:dyDescent="0.25">
      <c r="A2" s="18"/>
      <c r="B2" s="29" t="s">
        <v>38</v>
      </c>
      <c r="C2" s="28"/>
      <c r="D2" s="1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</row>
    <row r="3" spans="1:28" ht="15" customHeight="1" x14ac:dyDescent="0.25">
      <c r="A3" s="7"/>
      <c r="B3" s="1" t="s">
        <v>0</v>
      </c>
      <c r="C3" s="76" t="s">
        <v>107</v>
      </c>
      <c r="D3" s="97" t="s">
        <v>14</v>
      </c>
      <c r="E3" s="98"/>
      <c r="F3" s="98"/>
      <c r="G3" s="99"/>
      <c r="H3" s="96" t="s">
        <v>1</v>
      </c>
      <c r="I3" s="96"/>
      <c r="J3" s="96"/>
      <c r="K3" s="96"/>
      <c r="L3" s="96" t="s">
        <v>15</v>
      </c>
      <c r="M3" s="96"/>
      <c r="N3" s="96"/>
      <c r="O3" s="96"/>
      <c r="P3" s="76" t="s">
        <v>106</v>
      </c>
      <c r="Q3" s="97" t="s">
        <v>14</v>
      </c>
      <c r="R3" s="98"/>
      <c r="S3" s="98"/>
      <c r="T3" s="99"/>
      <c r="U3" s="96" t="s">
        <v>1</v>
      </c>
      <c r="V3" s="96"/>
      <c r="W3" s="96"/>
      <c r="X3" s="96"/>
      <c r="Y3" s="96" t="s">
        <v>15</v>
      </c>
      <c r="Z3" s="96"/>
      <c r="AA3" s="96"/>
      <c r="AB3" s="96"/>
    </row>
    <row r="4" spans="1:28" x14ac:dyDescent="0.25">
      <c r="A4" s="7"/>
      <c r="B4" s="1" t="s">
        <v>2</v>
      </c>
      <c r="C4" s="1" t="s">
        <v>12</v>
      </c>
      <c r="D4" s="1" t="s">
        <v>3</v>
      </c>
      <c r="E4" s="1" t="s">
        <v>4</v>
      </c>
      <c r="F4" s="1" t="s">
        <v>5</v>
      </c>
      <c r="G4" s="1" t="s">
        <v>11</v>
      </c>
      <c r="H4" s="1" t="s">
        <v>7</v>
      </c>
      <c r="I4" s="1" t="s">
        <v>84</v>
      </c>
      <c r="J4" s="1" t="s">
        <v>6</v>
      </c>
      <c r="K4" s="1" t="s">
        <v>85</v>
      </c>
      <c r="L4" s="1" t="s">
        <v>8</v>
      </c>
      <c r="M4" s="1" t="s">
        <v>13</v>
      </c>
      <c r="N4" s="1" t="s">
        <v>86</v>
      </c>
      <c r="O4" s="1" t="s">
        <v>87</v>
      </c>
      <c r="P4" s="1" t="s">
        <v>12</v>
      </c>
      <c r="Q4" s="1" t="s">
        <v>3</v>
      </c>
      <c r="R4" s="1" t="s">
        <v>4</v>
      </c>
      <c r="S4" s="1" t="s">
        <v>5</v>
      </c>
      <c r="T4" s="1" t="s">
        <v>11</v>
      </c>
      <c r="U4" s="1" t="s">
        <v>7</v>
      </c>
      <c r="V4" s="1" t="s">
        <v>84</v>
      </c>
      <c r="W4" s="1" t="s">
        <v>6</v>
      </c>
      <c r="X4" s="1" t="s">
        <v>85</v>
      </c>
      <c r="Y4" s="1" t="s">
        <v>8</v>
      </c>
      <c r="Z4" s="1" t="s">
        <v>13</v>
      </c>
      <c r="AA4" s="1" t="s">
        <v>86</v>
      </c>
      <c r="AB4" s="1" t="s">
        <v>87</v>
      </c>
    </row>
    <row r="5" spans="1:28" x14ac:dyDescent="0.25">
      <c r="A5" s="57">
        <v>109</v>
      </c>
      <c r="B5" s="55" t="s">
        <v>81</v>
      </c>
      <c r="C5" s="51" t="s">
        <v>25</v>
      </c>
      <c r="D5" s="69">
        <v>9</v>
      </c>
      <c r="E5" s="69">
        <v>13</v>
      </c>
      <c r="F5" s="69">
        <v>33</v>
      </c>
      <c r="G5" s="69">
        <v>207.4</v>
      </c>
      <c r="H5" s="69">
        <v>0.3</v>
      </c>
      <c r="I5" s="69">
        <v>10</v>
      </c>
      <c r="J5" s="69">
        <v>0.1</v>
      </c>
      <c r="K5" s="69">
        <v>0.1</v>
      </c>
      <c r="L5" s="69">
        <v>216</v>
      </c>
      <c r="M5" s="69">
        <v>1</v>
      </c>
      <c r="N5" s="69">
        <v>48</v>
      </c>
      <c r="O5" s="69">
        <v>187</v>
      </c>
      <c r="P5" s="56" t="s">
        <v>92</v>
      </c>
      <c r="Q5" s="69">
        <f>D5*250/200</f>
        <v>11.25</v>
      </c>
      <c r="R5" s="69">
        <f t="shared" ref="R5:AB5" si="0">E5*250/200</f>
        <v>16.25</v>
      </c>
      <c r="S5" s="69">
        <f t="shared" si="0"/>
        <v>41.25</v>
      </c>
      <c r="T5" s="69">
        <f t="shared" si="0"/>
        <v>259.25</v>
      </c>
      <c r="U5" s="69">
        <f t="shared" si="0"/>
        <v>0.375</v>
      </c>
      <c r="V5" s="69">
        <f t="shared" si="0"/>
        <v>12.5</v>
      </c>
      <c r="W5" s="69">
        <f t="shared" si="0"/>
        <v>0.125</v>
      </c>
      <c r="X5" s="69">
        <f t="shared" si="0"/>
        <v>0.125</v>
      </c>
      <c r="Y5" s="69">
        <f t="shared" si="0"/>
        <v>270</v>
      </c>
      <c r="Z5" s="69">
        <f t="shared" si="0"/>
        <v>1.25</v>
      </c>
      <c r="AA5" s="69">
        <f t="shared" si="0"/>
        <v>60</v>
      </c>
      <c r="AB5" s="69">
        <f t="shared" si="0"/>
        <v>233.75</v>
      </c>
    </row>
    <row r="6" spans="1:28" x14ac:dyDescent="0.25">
      <c r="A6" s="65">
        <v>296</v>
      </c>
      <c r="B6" s="55" t="s">
        <v>30</v>
      </c>
      <c r="C6" s="56">
        <v>200</v>
      </c>
      <c r="D6" s="57">
        <v>1.6</v>
      </c>
      <c r="E6" s="57">
        <v>1.6</v>
      </c>
      <c r="F6" s="57">
        <v>17</v>
      </c>
      <c r="G6" s="57">
        <v>89.32</v>
      </c>
      <c r="H6" s="57">
        <v>1.4</v>
      </c>
      <c r="I6" s="57">
        <v>4.2</v>
      </c>
      <c r="J6" s="57">
        <v>0.1</v>
      </c>
      <c r="K6" s="57">
        <v>0</v>
      </c>
      <c r="L6" s="57">
        <v>63.9</v>
      </c>
      <c r="M6" s="57">
        <v>0</v>
      </c>
      <c r="N6" s="57">
        <v>8.6999999999999993</v>
      </c>
      <c r="O6" s="57">
        <v>40</v>
      </c>
      <c r="P6" s="56">
        <v>200</v>
      </c>
      <c r="Q6" s="62">
        <v>1.6</v>
      </c>
      <c r="R6" s="62">
        <v>1.6</v>
      </c>
      <c r="S6" s="62">
        <v>17</v>
      </c>
      <c r="T6" s="62">
        <v>89.32</v>
      </c>
      <c r="U6" s="62">
        <v>1.4</v>
      </c>
      <c r="V6" s="62">
        <v>4.2</v>
      </c>
      <c r="W6" s="62">
        <v>0.1</v>
      </c>
      <c r="X6" s="62">
        <v>0</v>
      </c>
      <c r="Y6" s="62">
        <v>63.9</v>
      </c>
      <c r="Z6" s="62">
        <v>0</v>
      </c>
      <c r="AA6" s="62">
        <v>8.67</v>
      </c>
      <c r="AB6" s="62">
        <v>40</v>
      </c>
    </row>
    <row r="7" spans="1:28" x14ac:dyDescent="0.25">
      <c r="A7" s="57"/>
      <c r="B7" s="55" t="s">
        <v>20</v>
      </c>
      <c r="C7" s="60">
        <v>40</v>
      </c>
      <c r="D7" s="59">
        <v>3.2</v>
      </c>
      <c r="E7" s="59">
        <v>0.4</v>
      </c>
      <c r="F7" s="59">
        <v>19</v>
      </c>
      <c r="G7" s="59">
        <v>94</v>
      </c>
      <c r="H7" s="59">
        <v>0</v>
      </c>
      <c r="I7" s="59">
        <v>0</v>
      </c>
      <c r="J7" s="59">
        <v>0</v>
      </c>
      <c r="K7" s="59">
        <v>0</v>
      </c>
      <c r="L7" s="59">
        <v>8.6999999999999993</v>
      </c>
      <c r="M7" s="59">
        <v>0.4</v>
      </c>
      <c r="N7" s="59">
        <v>13.2</v>
      </c>
      <c r="O7" s="59">
        <v>30.6</v>
      </c>
      <c r="P7" s="56">
        <v>50</v>
      </c>
      <c r="Q7" s="62">
        <v>4</v>
      </c>
      <c r="R7" s="62">
        <v>0.5</v>
      </c>
      <c r="S7" s="62">
        <v>24</v>
      </c>
      <c r="T7" s="62">
        <v>117.5</v>
      </c>
      <c r="U7" s="62">
        <v>0</v>
      </c>
      <c r="V7" s="62">
        <v>0</v>
      </c>
      <c r="W7" s="62">
        <v>0</v>
      </c>
      <c r="X7" s="62">
        <v>0</v>
      </c>
      <c r="Y7" s="62">
        <v>11</v>
      </c>
      <c r="Z7" s="62">
        <v>0.5</v>
      </c>
      <c r="AA7" s="62">
        <v>17</v>
      </c>
      <c r="AB7" s="62">
        <v>38</v>
      </c>
    </row>
    <row r="8" spans="1:28" x14ac:dyDescent="0.25">
      <c r="A8" s="55">
        <v>365</v>
      </c>
      <c r="B8" s="55" t="s">
        <v>62</v>
      </c>
      <c r="C8" s="60">
        <v>30</v>
      </c>
      <c r="D8" s="55">
        <v>1.2</v>
      </c>
      <c r="E8" s="55">
        <v>0</v>
      </c>
      <c r="F8" s="55">
        <v>20.6</v>
      </c>
      <c r="G8" s="55">
        <v>80</v>
      </c>
      <c r="H8" s="55">
        <v>0.42</v>
      </c>
      <c r="I8" s="55">
        <v>0.15</v>
      </c>
      <c r="J8" s="55">
        <v>0</v>
      </c>
      <c r="K8" s="55">
        <v>0</v>
      </c>
      <c r="L8" s="55">
        <v>2.4</v>
      </c>
      <c r="M8" s="55">
        <v>0.2</v>
      </c>
      <c r="N8" s="55">
        <v>4.2</v>
      </c>
      <c r="O8" s="55">
        <v>15.4</v>
      </c>
      <c r="P8" s="60">
        <v>30</v>
      </c>
      <c r="Q8" s="55">
        <v>1.2</v>
      </c>
      <c r="R8" s="55">
        <v>0</v>
      </c>
      <c r="S8" s="55">
        <v>20.6</v>
      </c>
      <c r="T8" s="55">
        <v>80</v>
      </c>
      <c r="U8" s="55">
        <v>0.42</v>
      </c>
      <c r="V8" s="55">
        <v>0.15</v>
      </c>
      <c r="W8" s="55">
        <v>0</v>
      </c>
      <c r="X8" s="55">
        <v>0</v>
      </c>
      <c r="Y8" s="55">
        <v>2.4</v>
      </c>
      <c r="Z8" s="55">
        <v>0.2</v>
      </c>
      <c r="AA8" s="55">
        <v>4.2</v>
      </c>
      <c r="AB8" s="55">
        <v>15.4</v>
      </c>
    </row>
    <row r="9" spans="1:28" x14ac:dyDescent="0.25">
      <c r="A9" s="57">
        <v>604</v>
      </c>
      <c r="B9" s="55" t="s">
        <v>114</v>
      </c>
      <c r="C9" s="60">
        <v>50</v>
      </c>
      <c r="D9" s="59">
        <v>3.75</v>
      </c>
      <c r="E9" s="59">
        <v>4.9000000000000004</v>
      </c>
      <c r="F9" s="59">
        <v>37.200000000000003</v>
      </c>
      <c r="G9" s="59">
        <v>208.5</v>
      </c>
      <c r="H9" s="59">
        <v>0</v>
      </c>
      <c r="I9" s="59">
        <v>0</v>
      </c>
      <c r="J9" s="59">
        <v>0.04</v>
      </c>
      <c r="K9" s="59">
        <v>0</v>
      </c>
      <c r="L9" s="59">
        <v>2.5000000000000001E-2</v>
      </c>
      <c r="M9" s="59">
        <v>1.05</v>
      </c>
      <c r="N9" s="59">
        <v>0</v>
      </c>
      <c r="O9" s="59">
        <v>0</v>
      </c>
      <c r="P9" s="56">
        <v>50</v>
      </c>
      <c r="Q9" s="59">
        <v>3.75</v>
      </c>
      <c r="R9" s="59">
        <v>4.9000000000000004</v>
      </c>
      <c r="S9" s="59">
        <v>37.200000000000003</v>
      </c>
      <c r="T9" s="59">
        <v>208.5</v>
      </c>
      <c r="U9" s="59">
        <v>0</v>
      </c>
      <c r="V9" s="59">
        <v>0</v>
      </c>
      <c r="W9" s="59">
        <v>0.04</v>
      </c>
      <c r="X9" s="59">
        <v>0</v>
      </c>
      <c r="Y9" s="59">
        <v>2.5000000000000001E-2</v>
      </c>
      <c r="Z9" s="59">
        <v>1.05</v>
      </c>
      <c r="AA9" s="59">
        <v>0</v>
      </c>
      <c r="AB9" s="59">
        <v>0</v>
      </c>
    </row>
    <row r="10" spans="1:28" x14ac:dyDescent="0.25">
      <c r="A10" s="57">
        <v>89</v>
      </c>
      <c r="B10" s="55" t="s">
        <v>91</v>
      </c>
      <c r="C10" s="56">
        <v>150</v>
      </c>
      <c r="D10" s="59">
        <v>0.6</v>
      </c>
      <c r="E10" s="59">
        <v>0.6</v>
      </c>
      <c r="F10" s="59">
        <v>15</v>
      </c>
      <c r="G10" s="59">
        <v>67.5</v>
      </c>
      <c r="H10" s="59">
        <v>18</v>
      </c>
      <c r="I10" s="59">
        <v>0</v>
      </c>
      <c r="J10" s="59">
        <v>0</v>
      </c>
      <c r="K10" s="59">
        <v>0</v>
      </c>
      <c r="L10" s="59">
        <v>84</v>
      </c>
      <c r="M10" s="59">
        <v>1.7</v>
      </c>
      <c r="N10" s="59">
        <v>13.5</v>
      </c>
      <c r="O10" s="59">
        <v>16.5</v>
      </c>
      <c r="P10" s="56">
        <v>150</v>
      </c>
      <c r="Q10" s="59">
        <v>0.6</v>
      </c>
      <c r="R10" s="59">
        <v>0.6</v>
      </c>
      <c r="S10" s="59">
        <v>15</v>
      </c>
      <c r="T10" s="59">
        <v>67.5</v>
      </c>
      <c r="U10" s="59">
        <v>18</v>
      </c>
      <c r="V10" s="59">
        <v>0</v>
      </c>
      <c r="W10" s="59">
        <v>0</v>
      </c>
      <c r="X10" s="59">
        <v>0</v>
      </c>
      <c r="Y10" s="59">
        <v>84</v>
      </c>
      <c r="Z10" s="59">
        <v>1.7</v>
      </c>
      <c r="AA10" s="59">
        <v>13.5</v>
      </c>
      <c r="AB10" s="59">
        <v>16.5</v>
      </c>
    </row>
    <row r="11" spans="1:28" ht="15.75" customHeight="1" x14ac:dyDescent="0.25">
      <c r="A11" s="7"/>
      <c r="B11" s="10" t="s">
        <v>16</v>
      </c>
      <c r="C11" s="56"/>
      <c r="D11" s="21">
        <f t="shared" ref="D11:O11" si="1">SUM(D5:D10)</f>
        <v>19.350000000000001</v>
      </c>
      <c r="E11" s="21">
        <f t="shared" si="1"/>
        <v>20.5</v>
      </c>
      <c r="F11" s="21">
        <f t="shared" si="1"/>
        <v>141.80000000000001</v>
      </c>
      <c r="G11" s="21">
        <f t="shared" si="1"/>
        <v>746.72</v>
      </c>
      <c r="H11" s="21">
        <f t="shared" si="1"/>
        <v>20.12</v>
      </c>
      <c r="I11" s="21">
        <f t="shared" si="1"/>
        <v>14.35</v>
      </c>
      <c r="J11" s="21">
        <f t="shared" si="1"/>
        <v>0.24000000000000002</v>
      </c>
      <c r="K11" s="21">
        <f t="shared" si="1"/>
        <v>0.1</v>
      </c>
      <c r="L11" s="21">
        <f t="shared" si="1"/>
        <v>375.02499999999992</v>
      </c>
      <c r="M11" s="21">
        <f t="shared" si="1"/>
        <v>4.3499999999999996</v>
      </c>
      <c r="N11" s="21">
        <f t="shared" si="1"/>
        <v>87.600000000000009</v>
      </c>
      <c r="O11" s="21">
        <f t="shared" si="1"/>
        <v>289.5</v>
      </c>
      <c r="P11" s="21"/>
      <c r="Q11" s="21">
        <f t="shared" ref="Q11:AB11" si="2">SUM(Q5:Q10)</f>
        <v>22.400000000000002</v>
      </c>
      <c r="R11" s="21">
        <f t="shared" si="2"/>
        <v>23.85</v>
      </c>
      <c r="S11" s="21">
        <f t="shared" si="2"/>
        <v>155.05000000000001</v>
      </c>
      <c r="T11" s="21">
        <f t="shared" si="2"/>
        <v>822.06999999999994</v>
      </c>
      <c r="U11" s="21">
        <f t="shared" si="2"/>
        <v>20.195</v>
      </c>
      <c r="V11" s="21">
        <f t="shared" si="2"/>
        <v>16.849999999999998</v>
      </c>
      <c r="W11" s="21">
        <f t="shared" si="2"/>
        <v>0.26500000000000001</v>
      </c>
      <c r="X11" s="21">
        <f t="shared" si="2"/>
        <v>0.125</v>
      </c>
      <c r="Y11" s="21">
        <f t="shared" si="2"/>
        <v>431.32499999999993</v>
      </c>
      <c r="Z11" s="21">
        <f t="shared" si="2"/>
        <v>4.7</v>
      </c>
      <c r="AA11" s="21">
        <f t="shared" si="2"/>
        <v>103.37</v>
      </c>
      <c r="AB11" s="21">
        <f t="shared" si="2"/>
        <v>343.65</v>
      </c>
    </row>
    <row r="12" spans="1:28" ht="13.5" customHeight="1" x14ac:dyDescent="0.25">
      <c r="A12" s="7"/>
      <c r="B12" s="6" t="s">
        <v>9</v>
      </c>
      <c r="C12" s="51"/>
      <c r="D12" s="69"/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51"/>
      <c r="Q12" s="69"/>
      <c r="R12" s="69"/>
      <c r="S12" s="69"/>
      <c r="T12" s="69"/>
      <c r="U12" s="69"/>
      <c r="V12" s="69"/>
      <c r="W12" s="50"/>
      <c r="X12" s="50"/>
      <c r="Y12" s="50"/>
      <c r="Z12" s="50"/>
      <c r="AA12" s="50"/>
      <c r="AB12" s="50"/>
    </row>
    <row r="13" spans="1:28" ht="28.5" customHeight="1" x14ac:dyDescent="0.25">
      <c r="A13" s="57">
        <v>53</v>
      </c>
      <c r="B13" s="67" t="s">
        <v>119</v>
      </c>
      <c r="C13" s="56">
        <v>100</v>
      </c>
      <c r="D13" s="69">
        <v>1</v>
      </c>
      <c r="E13" s="69">
        <v>10</v>
      </c>
      <c r="F13" s="69">
        <v>305</v>
      </c>
      <c r="G13" s="69">
        <v>110</v>
      </c>
      <c r="H13" s="69">
        <v>17</v>
      </c>
      <c r="I13" s="69">
        <v>0</v>
      </c>
      <c r="J13" s="69">
        <v>0</v>
      </c>
      <c r="K13" s="69">
        <v>5</v>
      </c>
      <c r="L13" s="69">
        <v>13</v>
      </c>
      <c r="M13" s="69">
        <v>0.8</v>
      </c>
      <c r="N13" s="69">
        <v>18</v>
      </c>
      <c r="O13" s="69">
        <v>24</v>
      </c>
      <c r="P13" s="56">
        <v>100</v>
      </c>
      <c r="Q13" s="69">
        <v>1</v>
      </c>
      <c r="R13" s="69">
        <v>10</v>
      </c>
      <c r="S13" s="69">
        <v>305</v>
      </c>
      <c r="T13" s="69">
        <v>110</v>
      </c>
      <c r="U13" s="69">
        <v>17</v>
      </c>
      <c r="V13" s="69">
        <v>0</v>
      </c>
      <c r="W13" s="69">
        <v>0</v>
      </c>
      <c r="X13" s="69">
        <v>5</v>
      </c>
      <c r="Y13" s="69">
        <v>13</v>
      </c>
      <c r="Z13" s="69">
        <v>0.8</v>
      </c>
      <c r="AA13" s="69">
        <v>18</v>
      </c>
      <c r="AB13" s="69">
        <v>24</v>
      </c>
    </row>
    <row r="14" spans="1:28" ht="23.25" customHeight="1" x14ac:dyDescent="0.25">
      <c r="A14" s="57">
        <v>71</v>
      </c>
      <c r="B14" s="57" t="s">
        <v>42</v>
      </c>
      <c r="C14" s="51">
        <v>200</v>
      </c>
      <c r="D14" s="69">
        <v>7.38</v>
      </c>
      <c r="E14" s="69">
        <v>5.78</v>
      </c>
      <c r="F14" s="69">
        <v>12.84</v>
      </c>
      <c r="G14" s="69">
        <v>133</v>
      </c>
      <c r="H14" s="69">
        <v>6.4</v>
      </c>
      <c r="I14" s="69">
        <v>11</v>
      </c>
      <c r="J14" s="69">
        <v>0</v>
      </c>
      <c r="K14" s="69">
        <v>0.5</v>
      </c>
      <c r="L14" s="69">
        <v>45</v>
      </c>
      <c r="M14" s="69">
        <v>1.1000000000000001</v>
      </c>
      <c r="N14" s="69">
        <v>33</v>
      </c>
      <c r="O14" s="69">
        <v>110</v>
      </c>
      <c r="P14" s="51">
        <v>250</v>
      </c>
      <c r="Q14" s="69">
        <v>9.2249999999999996</v>
      </c>
      <c r="R14" s="69">
        <v>7.22</v>
      </c>
      <c r="S14" s="69">
        <v>16.05</v>
      </c>
      <c r="T14" s="69">
        <v>166.25</v>
      </c>
      <c r="U14" s="69">
        <v>7.9</v>
      </c>
      <c r="V14" s="69">
        <v>0.21</v>
      </c>
      <c r="W14" s="69">
        <v>1.4999999999999999E-2</v>
      </c>
      <c r="X14" s="69">
        <v>0.6</v>
      </c>
      <c r="Y14" s="69">
        <v>56.25</v>
      </c>
      <c r="Z14" s="69">
        <v>1.42</v>
      </c>
      <c r="AA14" s="69">
        <v>41.5</v>
      </c>
      <c r="AB14" s="69">
        <v>137.91</v>
      </c>
    </row>
    <row r="15" spans="1:28" ht="16.5" customHeight="1" x14ac:dyDescent="0.25">
      <c r="A15" s="7">
        <v>177</v>
      </c>
      <c r="B15" s="7" t="s">
        <v>55</v>
      </c>
      <c r="C15" s="83" t="s">
        <v>44</v>
      </c>
      <c r="D15" s="69">
        <v>14.55</v>
      </c>
      <c r="E15" s="69">
        <v>9.6999999999999993</v>
      </c>
      <c r="F15" s="69">
        <v>1.5</v>
      </c>
      <c r="G15" s="69">
        <v>145.69999999999999</v>
      </c>
      <c r="H15" s="69">
        <v>0</v>
      </c>
      <c r="I15" s="69">
        <v>0</v>
      </c>
      <c r="J15" s="69">
        <v>3.5000000000000003E-2</v>
      </c>
      <c r="K15" s="69">
        <v>1</v>
      </c>
      <c r="L15" s="69">
        <v>6.43</v>
      </c>
      <c r="M15" s="69">
        <v>1.43</v>
      </c>
      <c r="N15" s="69">
        <v>15.7</v>
      </c>
      <c r="O15" s="69">
        <v>116.2</v>
      </c>
      <c r="P15" s="83" t="s">
        <v>103</v>
      </c>
      <c r="Q15" s="69">
        <f>D15/5*7</f>
        <v>20.37</v>
      </c>
      <c r="R15" s="69">
        <f t="shared" ref="R15:AB15" si="3">E15/5*7</f>
        <v>13.58</v>
      </c>
      <c r="S15" s="69">
        <f t="shared" si="3"/>
        <v>2.1</v>
      </c>
      <c r="T15" s="69">
        <f t="shared" si="3"/>
        <v>203.98</v>
      </c>
      <c r="U15" s="69">
        <f t="shared" si="3"/>
        <v>0</v>
      </c>
      <c r="V15" s="69">
        <f t="shared" si="3"/>
        <v>0</v>
      </c>
      <c r="W15" s="69">
        <f t="shared" si="3"/>
        <v>4.9000000000000009E-2</v>
      </c>
      <c r="X15" s="69">
        <f t="shared" si="3"/>
        <v>1.4000000000000001</v>
      </c>
      <c r="Y15" s="69">
        <f t="shared" si="3"/>
        <v>9.0020000000000007</v>
      </c>
      <c r="Z15" s="69">
        <f t="shared" si="3"/>
        <v>2.0019999999999998</v>
      </c>
      <c r="AA15" s="69">
        <f t="shared" si="3"/>
        <v>21.979999999999997</v>
      </c>
      <c r="AB15" s="69">
        <f t="shared" si="3"/>
        <v>162.68</v>
      </c>
    </row>
    <row r="16" spans="1:28" x14ac:dyDescent="0.25">
      <c r="A16" s="7">
        <v>228</v>
      </c>
      <c r="B16" s="38" t="s">
        <v>56</v>
      </c>
      <c r="C16" s="84">
        <v>130</v>
      </c>
      <c r="D16" s="69">
        <f>Q16/15*13</f>
        <v>2.6</v>
      </c>
      <c r="E16" s="69">
        <f t="shared" ref="E16:O16" si="4">R16/15*13</f>
        <v>6.76</v>
      </c>
      <c r="F16" s="69">
        <f t="shared" si="4"/>
        <v>19.950666666666667</v>
      </c>
      <c r="G16" s="69">
        <f t="shared" si="4"/>
        <v>150.79999999999998</v>
      </c>
      <c r="H16" s="69">
        <f t="shared" si="4"/>
        <v>1.4906666666666666</v>
      </c>
      <c r="I16" s="69">
        <v>17</v>
      </c>
      <c r="J16" s="69">
        <f t="shared" si="4"/>
        <v>5.2000000000000005E-2</v>
      </c>
      <c r="K16" s="69">
        <f t="shared" si="4"/>
        <v>0.65</v>
      </c>
      <c r="L16" s="69">
        <f t="shared" si="4"/>
        <v>9.1</v>
      </c>
      <c r="M16" s="69">
        <f t="shared" si="4"/>
        <v>0.78</v>
      </c>
      <c r="N16" s="69">
        <f t="shared" si="4"/>
        <v>14.603333333333335</v>
      </c>
      <c r="O16" s="69">
        <f t="shared" si="4"/>
        <v>63.292666666666669</v>
      </c>
      <c r="P16" s="84">
        <v>150</v>
      </c>
      <c r="Q16" s="69">
        <v>3</v>
      </c>
      <c r="R16" s="69">
        <v>7.8</v>
      </c>
      <c r="S16" s="69">
        <v>23.02</v>
      </c>
      <c r="T16" s="69">
        <v>174</v>
      </c>
      <c r="U16" s="69">
        <v>1.72</v>
      </c>
      <c r="V16" s="69">
        <v>0</v>
      </c>
      <c r="W16" s="69">
        <v>0.06</v>
      </c>
      <c r="X16" s="69">
        <v>0.75</v>
      </c>
      <c r="Y16" s="69">
        <v>10.5</v>
      </c>
      <c r="Z16" s="69">
        <v>0.9</v>
      </c>
      <c r="AA16" s="69">
        <v>16.850000000000001</v>
      </c>
      <c r="AB16" s="69">
        <v>73.03</v>
      </c>
    </row>
    <row r="17" spans="1:28" x14ac:dyDescent="0.25">
      <c r="A17" s="7">
        <v>282</v>
      </c>
      <c r="B17" s="7" t="s">
        <v>40</v>
      </c>
      <c r="C17" s="51">
        <v>200</v>
      </c>
      <c r="D17" s="69">
        <v>0.5</v>
      </c>
      <c r="E17" s="69">
        <v>0.2</v>
      </c>
      <c r="F17" s="69">
        <v>23.1</v>
      </c>
      <c r="G17" s="69">
        <v>96</v>
      </c>
      <c r="H17" s="69">
        <v>4.3</v>
      </c>
      <c r="I17" s="69">
        <v>0.14000000000000001</v>
      </c>
      <c r="J17" s="69">
        <v>0.02</v>
      </c>
      <c r="K17" s="69">
        <v>0.2</v>
      </c>
      <c r="L17" s="69">
        <v>21.5</v>
      </c>
      <c r="M17" s="69">
        <v>1.1000000000000001</v>
      </c>
      <c r="N17" s="69">
        <v>12.6</v>
      </c>
      <c r="O17" s="69">
        <v>22.46</v>
      </c>
      <c r="P17" s="51">
        <v>200</v>
      </c>
      <c r="Q17" s="69">
        <v>0.5</v>
      </c>
      <c r="R17" s="69">
        <v>0.2</v>
      </c>
      <c r="S17" s="69">
        <v>23.1</v>
      </c>
      <c r="T17" s="69">
        <v>96</v>
      </c>
      <c r="U17" s="69">
        <v>4.3</v>
      </c>
      <c r="V17" s="69">
        <v>0.14000000000000001</v>
      </c>
      <c r="W17" s="69">
        <v>0.02</v>
      </c>
      <c r="X17" s="69">
        <v>0.2</v>
      </c>
      <c r="Y17" s="69">
        <v>21.5</v>
      </c>
      <c r="Z17" s="69">
        <v>1.1000000000000001</v>
      </c>
      <c r="AA17" s="69">
        <v>12.6</v>
      </c>
      <c r="AB17" s="69">
        <v>22.46</v>
      </c>
    </row>
    <row r="18" spans="1:28" x14ac:dyDescent="0.25">
      <c r="A18" s="57"/>
      <c r="B18" s="57" t="s">
        <v>18</v>
      </c>
      <c r="C18" s="58" t="s">
        <v>22</v>
      </c>
      <c r="D18" s="63">
        <v>5.8</v>
      </c>
      <c r="E18" s="63">
        <v>0.9</v>
      </c>
      <c r="F18" s="63">
        <v>35</v>
      </c>
      <c r="G18" s="63">
        <v>173.2</v>
      </c>
      <c r="H18" s="63">
        <v>0</v>
      </c>
      <c r="I18" s="63">
        <v>0</v>
      </c>
      <c r="J18" s="63">
        <v>0.1</v>
      </c>
      <c r="K18" s="63">
        <v>0</v>
      </c>
      <c r="L18" s="63">
        <v>20</v>
      </c>
      <c r="M18" s="63">
        <v>1.2</v>
      </c>
      <c r="N18" s="63">
        <v>32</v>
      </c>
      <c r="O18" s="63">
        <v>83</v>
      </c>
      <c r="P18" s="58" t="s">
        <v>44</v>
      </c>
      <c r="Q18" s="59">
        <v>7.3</v>
      </c>
      <c r="R18" s="57">
        <v>1.1000000000000001</v>
      </c>
      <c r="S18" s="57">
        <v>44</v>
      </c>
      <c r="T18" s="57">
        <v>216.5</v>
      </c>
      <c r="U18" s="57">
        <v>0</v>
      </c>
      <c r="V18" s="57">
        <v>0</v>
      </c>
      <c r="W18" s="57">
        <v>0.1</v>
      </c>
      <c r="X18" s="57">
        <v>0</v>
      </c>
      <c r="Y18" s="57">
        <v>25</v>
      </c>
      <c r="Z18" s="57">
        <v>1.5</v>
      </c>
      <c r="AA18" s="57">
        <v>41</v>
      </c>
      <c r="AB18" s="57">
        <v>104</v>
      </c>
    </row>
    <row r="19" spans="1:28" x14ac:dyDescent="0.25">
      <c r="A19" s="7"/>
      <c r="B19" s="10" t="s">
        <v>16</v>
      </c>
      <c r="C19" s="51"/>
      <c r="D19" s="81">
        <f>D13+D14+D15+D16+D17+D18</f>
        <v>31.830000000000002</v>
      </c>
      <c r="E19" s="81">
        <f t="shared" ref="E19:O19" si="5">E13+E14+E15+E16+E17+E18</f>
        <v>33.340000000000003</v>
      </c>
      <c r="F19" s="81">
        <f t="shared" si="5"/>
        <v>397.39066666666668</v>
      </c>
      <c r="G19" s="81">
        <f t="shared" si="5"/>
        <v>808.7</v>
      </c>
      <c r="H19" s="81">
        <f t="shared" si="5"/>
        <v>29.190666666666665</v>
      </c>
      <c r="I19" s="81">
        <f t="shared" si="5"/>
        <v>28.14</v>
      </c>
      <c r="J19" s="81">
        <f t="shared" si="5"/>
        <v>0.20700000000000002</v>
      </c>
      <c r="K19" s="81">
        <f t="shared" si="5"/>
        <v>7.3500000000000005</v>
      </c>
      <c r="L19" s="81">
        <f t="shared" si="5"/>
        <v>115.03</v>
      </c>
      <c r="M19" s="81">
        <f t="shared" si="5"/>
        <v>6.410000000000001</v>
      </c>
      <c r="N19" s="81">
        <f t="shared" si="5"/>
        <v>125.90333333333334</v>
      </c>
      <c r="O19" s="81">
        <f t="shared" si="5"/>
        <v>418.95266666666663</v>
      </c>
      <c r="P19" s="82"/>
      <c r="Q19" s="81">
        <f>Q13+Q14+Q15+Q16+Q17+Q18</f>
        <v>41.394999999999996</v>
      </c>
      <c r="R19" s="81">
        <f t="shared" ref="R19:AB19" si="6">R13+R14+R15+R16+R17+R18</f>
        <v>39.9</v>
      </c>
      <c r="S19" s="81">
        <f t="shared" si="6"/>
        <v>413.27000000000004</v>
      </c>
      <c r="T19" s="81">
        <f t="shared" si="6"/>
        <v>966.73</v>
      </c>
      <c r="U19" s="81">
        <f t="shared" si="6"/>
        <v>30.919999999999998</v>
      </c>
      <c r="V19" s="81">
        <f t="shared" si="6"/>
        <v>0.35</v>
      </c>
      <c r="W19" s="81">
        <f t="shared" si="6"/>
        <v>0.24399999999999999</v>
      </c>
      <c r="X19" s="81">
        <f t="shared" si="6"/>
        <v>7.95</v>
      </c>
      <c r="Y19" s="81">
        <f t="shared" si="6"/>
        <v>135.25200000000001</v>
      </c>
      <c r="Z19" s="81">
        <f t="shared" si="6"/>
        <v>7.7219999999999995</v>
      </c>
      <c r="AA19" s="81">
        <f t="shared" si="6"/>
        <v>151.92999999999998</v>
      </c>
      <c r="AB19" s="81">
        <f t="shared" si="6"/>
        <v>524.07999999999993</v>
      </c>
    </row>
    <row r="20" spans="1:28" x14ac:dyDescent="0.25">
      <c r="A20" s="7"/>
      <c r="B20" s="1" t="s">
        <v>17</v>
      </c>
      <c r="C20" s="56"/>
      <c r="D20" s="80">
        <f>D11+D19</f>
        <v>51.180000000000007</v>
      </c>
      <c r="E20" s="80">
        <f t="shared" ref="E20:O20" si="7">E11+E19</f>
        <v>53.84</v>
      </c>
      <c r="F20" s="80">
        <f t="shared" si="7"/>
        <v>539.19066666666663</v>
      </c>
      <c r="G20" s="80">
        <f t="shared" si="7"/>
        <v>1555.42</v>
      </c>
      <c r="H20" s="80">
        <f t="shared" si="7"/>
        <v>49.310666666666663</v>
      </c>
      <c r="I20" s="80">
        <f t="shared" si="7"/>
        <v>42.49</v>
      </c>
      <c r="J20" s="80">
        <f t="shared" si="7"/>
        <v>0.44700000000000006</v>
      </c>
      <c r="K20" s="80">
        <f t="shared" si="7"/>
        <v>7.45</v>
      </c>
      <c r="L20" s="80">
        <f t="shared" si="7"/>
        <v>490.05499999999995</v>
      </c>
      <c r="M20" s="80">
        <f t="shared" si="7"/>
        <v>10.760000000000002</v>
      </c>
      <c r="N20" s="80">
        <f t="shared" si="7"/>
        <v>213.50333333333333</v>
      </c>
      <c r="O20" s="80">
        <f t="shared" si="7"/>
        <v>708.45266666666657</v>
      </c>
      <c r="P20" s="79"/>
      <c r="Q20" s="80">
        <f>Q11+Q19</f>
        <v>63.795000000000002</v>
      </c>
      <c r="R20" s="80">
        <f t="shared" ref="R20:AB20" si="8">R11+R19</f>
        <v>63.75</v>
      </c>
      <c r="S20" s="80">
        <f t="shared" si="8"/>
        <v>568.32000000000005</v>
      </c>
      <c r="T20" s="80">
        <f t="shared" si="8"/>
        <v>1788.8</v>
      </c>
      <c r="U20" s="80">
        <f t="shared" si="8"/>
        <v>51.114999999999995</v>
      </c>
      <c r="V20" s="80">
        <f t="shared" si="8"/>
        <v>17.2</v>
      </c>
      <c r="W20" s="80">
        <f t="shared" si="8"/>
        <v>0.50900000000000001</v>
      </c>
      <c r="X20" s="80">
        <f t="shared" si="8"/>
        <v>8.0749999999999993</v>
      </c>
      <c r="Y20" s="80">
        <f t="shared" si="8"/>
        <v>566.577</v>
      </c>
      <c r="Z20" s="80">
        <f t="shared" si="8"/>
        <v>12.422000000000001</v>
      </c>
      <c r="AA20" s="80">
        <f t="shared" si="8"/>
        <v>255.29999999999998</v>
      </c>
      <c r="AB20" s="80">
        <f t="shared" si="8"/>
        <v>867.7299999999999</v>
      </c>
    </row>
    <row r="21" spans="1:28" x14ac:dyDescent="0.25"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</row>
  </sheetData>
  <mergeCells count="6">
    <mergeCell ref="Y3:AB3"/>
    <mergeCell ref="D3:G3"/>
    <mergeCell ref="H3:K3"/>
    <mergeCell ref="L3:O3"/>
    <mergeCell ref="Q3:T3"/>
    <mergeCell ref="U3:X3"/>
  </mergeCells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1"/>
  <sheetViews>
    <sheetView workbookViewId="0">
      <selection activeCell="J23" sqref="J23"/>
    </sheetView>
  </sheetViews>
  <sheetFormatPr defaultRowHeight="15" x14ac:dyDescent="0.25"/>
  <cols>
    <col min="1" max="1" width="4.42578125" customWidth="1"/>
    <col min="2" max="2" width="34.5703125" customWidth="1"/>
    <col min="3" max="3" width="9.5703125" customWidth="1"/>
    <col min="4" max="6" width="3.42578125" customWidth="1"/>
    <col min="7" max="7" width="5.42578125" customWidth="1"/>
    <col min="8" max="12" width="3.42578125" customWidth="1"/>
    <col min="13" max="13" width="4.5703125" customWidth="1"/>
    <col min="14" max="15" width="3.42578125" customWidth="1"/>
    <col min="16" max="16" width="8.7109375" customWidth="1"/>
    <col min="17" max="17" width="4.5703125" customWidth="1"/>
    <col min="18" max="19" width="3.42578125" customWidth="1"/>
    <col min="20" max="20" width="4.85546875" customWidth="1"/>
    <col min="21" max="22" width="3.42578125" customWidth="1"/>
    <col min="23" max="23" width="4" customWidth="1"/>
    <col min="24" max="24" width="3.42578125" customWidth="1"/>
    <col min="25" max="25" width="4" customWidth="1"/>
    <col min="26" max="26" width="3.85546875" customWidth="1"/>
    <col min="27" max="27" width="3.5703125" customWidth="1"/>
    <col min="28" max="28" width="6.5703125" customWidth="1"/>
  </cols>
  <sheetData>
    <row r="1" spans="1:28" x14ac:dyDescent="0.25">
      <c r="A1" s="18"/>
      <c r="B1" s="28" t="s">
        <v>111</v>
      </c>
      <c r="C1" s="28"/>
      <c r="D1" s="1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</row>
    <row r="2" spans="1:28" x14ac:dyDescent="0.25">
      <c r="A2" s="18"/>
      <c r="B2" s="29" t="s">
        <v>39</v>
      </c>
      <c r="C2" s="28"/>
      <c r="D2" s="1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</row>
    <row r="3" spans="1:28" ht="15" customHeight="1" x14ac:dyDescent="0.25">
      <c r="A3" s="7"/>
      <c r="B3" s="1" t="s">
        <v>0</v>
      </c>
      <c r="C3" s="76" t="s">
        <v>82</v>
      </c>
      <c r="D3" s="97" t="s">
        <v>14</v>
      </c>
      <c r="E3" s="98"/>
      <c r="F3" s="98"/>
      <c r="G3" s="99"/>
      <c r="H3" s="96" t="s">
        <v>1</v>
      </c>
      <c r="I3" s="96"/>
      <c r="J3" s="96"/>
      <c r="K3" s="96"/>
      <c r="L3" s="96" t="s">
        <v>15</v>
      </c>
      <c r="M3" s="96"/>
      <c r="N3" s="96"/>
      <c r="O3" s="96"/>
      <c r="P3" s="76" t="s">
        <v>83</v>
      </c>
      <c r="Q3" s="97" t="s">
        <v>14</v>
      </c>
      <c r="R3" s="98"/>
      <c r="S3" s="98"/>
      <c r="T3" s="99"/>
      <c r="U3" s="96" t="s">
        <v>1</v>
      </c>
      <c r="V3" s="96"/>
      <c r="W3" s="96"/>
      <c r="X3" s="96"/>
      <c r="Y3" s="96" t="s">
        <v>15</v>
      </c>
      <c r="Z3" s="96"/>
      <c r="AA3" s="96"/>
      <c r="AB3" s="96"/>
    </row>
    <row r="4" spans="1:28" x14ac:dyDescent="0.25">
      <c r="A4" s="7"/>
      <c r="B4" s="1" t="s">
        <v>2</v>
      </c>
      <c r="C4" s="1" t="s">
        <v>12</v>
      </c>
      <c r="D4" s="1" t="s">
        <v>3</v>
      </c>
      <c r="E4" s="1" t="s">
        <v>4</v>
      </c>
      <c r="F4" s="1" t="s">
        <v>5</v>
      </c>
      <c r="G4" s="1" t="s">
        <v>11</v>
      </c>
      <c r="H4" s="1" t="s">
        <v>7</v>
      </c>
      <c r="I4" s="1" t="s">
        <v>84</v>
      </c>
      <c r="J4" s="1" t="s">
        <v>6</v>
      </c>
      <c r="K4" s="1" t="s">
        <v>85</v>
      </c>
      <c r="L4" s="1" t="s">
        <v>8</v>
      </c>
      <c r="M4" s="1" t="s">
        <v>13</v>
      </c>
      <c r="N4" s="1" t="s">
        <v>86</v>
      </c>
      <c r="O4" s="1" t="s">
        <v>87</v>
      </c>
      <c r="P4" s="1" t="s">
        <v>12</v>
      </c>
      <c r="Q4" s="1" t="s">
        <v>3</v>
      </c>
      <c r="R4" s="1" t="s">
        <v>4</v>
      </c>
      <c r="S4" s="1" t="s">
        <v>5</v>
      </c>
      <c r="T4" s="1" t="s">
        <v>11</v>
      </c>
      <c r="U4" s="1" t="s">
        <v>7</v>
      </c>
      <c r="V4" s="1" t="s">
        <v>84</v>
      </c>
      <c r="W4" s="1" t="s">
        <v>6</v>
      </c>
      <c r="X4" s="1" t="s">
        <v>85</v>
      </c>
      <c r="Y4" s="1" t="s">
        <v>8</v>
      </c>
      <c r="Z4" s="1" t="s">
        <v>13</v>
      </c>
      <c r="AA4" s="1" t="s">
        <v>86</v>
      </c>
      <c r="AB4" s="1" t="s">
        <v>87</v>
      </c>
    </row>
    <row r="5" spans="1:28" ht="11.25" customHeight="1" x14ac:dyDescent="0.25">
      <c r="A5" s="7">
        <v>53</v>
      </c>
      <c r="B5" s="55" t="s">
        <v>72</v>
      </c>
      <c r="C5" s="51">
        <v>200</v>
      </c>
      <c r="D5" s="69">
        <v>6.5</v>
      </c>
      <c r="E5" s="69">
        <v>7.3</v>
      </c>
      <c r="F5" s="69">
        <v>20</v>
      </c>
      <c r="G5" s="69">
        <v>173.1</v>
      </c>
      <c r="H5" s="69">
        <v>2.2000000000000002</v>
      </c>
      <c r="I5" s="69">
        <v>0</v>
      </c>
      <c r="J5" s="69">
        <v>0.2</v>
      </c>
      <c r="K5" s="69">
        <v>0.1</v>
      </c>
      <c r="L5" s="69">
        <v>187</v>
      </c>
      <c r="M5" s="69">
        <v>0.2</v>
      </c>
      <c r="N5" s="69">
        <v>64</v>
      </c>
      <c r="O5" s="69">
        <v>229</v>
      </c>
      <c r="P5" s="56">
        <v>250</v>
      </c>
      <c r="Q5" s="69">
        <f>D5*250/200</f>
        <v>8.125</v>
      </c>
      <c r="R5" s="69">
        <f t="shared" ref="R5:AB5" si="0">E5*250/200</f>
        <v>9.125</v>
      </c>
      <c r="S5" s="69">
        <f t="shared" si="0"/>
        <v>25</v>
      </c>
      <c r="T5" s="69">
        <f t="shared" si="0"/>
        <v>216.375</v>
      </c>
      <c r="U5" s="69">
        <f t="shared" si="0"/>
        <v>2.75</v>
      </c>
      <c r="V5" s="69">
        <f t="shared" si="0"/>
        <v>0</v>
      </c>
      <c r="W5" s="69">
        <f t="shared" si="0"/>
        <v>0.25</v>
      </c>
      <c r="X5" s="69">
        <f t="shared" si="0"/>
        <v>0.125</v>
      </c>
      <c r="Y5" s="69">
        <f t="shared" si="0"/>
        <v>233.75</v>
      </c>
      <c r="Z5" s="69">
        <f t="shared" si="0"/>
        <v>0.25</v>
      </c>
      <c r="AA5" s="69">
        <f t="shared" si="0"/>
        <v>80</v>
      </c>
      <c r="AB5" s="69">
        <f t="shared" si="0"/>
        <v>286.25</v>
      </c>
    </row>
    <row r="6" spans="1:28" ht="12.75" customHeight="1" x14ac:dyDescent="0.25">
      <c r="A6" s="51">
        <v>504</v>
      </c>
      <c r="B6" s="55" t="s">
        <v>27</v>
      </c>
      <c r="C6" s="56" t="s">
        <v>99</v>
      </c>
      <c r="D6" s="62">
        <v>0.1</v>
      </c>
      <c r="E6" s="62">
        <v>0</v>
      </c>
      <c r="F6" s="62">
        <v>15.2</v>
      </c>
      <c r="G6" s="62">
        <v>61</v>
      </c>
      <c r="H6" s="62">
        <v>2.8</v>
      </c>
      <c r="I6" s="62">
        <v>0</v>
      </c>
      <c r="J6" s="62">
        <v>0</v>
      </c>
      <c r="K6" s="62">
        <v>0</v>
      </c>
      <c r="L6" s="62">
        <v>13.06</v>
      </c>
      <c r="M6" s="62">
        <v>0</v>
      </c>
      <c r="N6" s="62">
        <v>1.55</v>
      </c>
      <c r="O6" s="62">
        <v>2.89</v>
      </c>
      <c r="P6" s="56" t="s">
        <v>99</v>
      </c>
      <c r="Q6" s="62">
        <v>0.1</v>
      </c>
      <c r="R6" s="62">
        <v>0</v>
      </c>
      <c r="S6" s="62">
        <v>15.2</v>
      </c>
      <c r="T6" s="62">
        <v>61</v>
      </c>
      <c r="U6" s="62">
        <v>2.8</v>
      </c>
      <c r="V6" s="62">
        <v>0</v>
      </c>
      <c r="W6" s="62">
        <v>0</v>
      </c>
      <c r="X6" s="62">
        <v>0</v>
      </c>
      <c r="Y6" s="62">
        <v>13.06</v>
      </c>
      <c r="Z6" s="62">
        <v>0</v>
      </c>
      <c r="AA6" s="62">
        <v>1.55</v>
      </c>
      <c r="AB6" s="62">
        <v>2.89</v>
      </c>
    </row>
    <row r="7" spans="1:28" ht="12.75" customHeight="1" x14ac:dyDescent="0.25">
      <c r="A7" s="57"/>
      <c r="B7" s="55" t="s">
        <v>20</v>
      </c>
      <c r="C7" s="60">
        <v>40</v>
      </c>
      <c r="D7" s="59">
        <v>3.2</v>
      </c>
      <c r="E7" s="59">
        <v>0.4</v>
      </c>
      <c r="F7" s="59">
        <v>19</v>
      </c>
      <c r="G7" s="59">
        <v>94</v>
      </c>
      <c r="H7" s="59">
        <v>0</v>
      </c>
      <c r="I7" s="59">
        <v>0</v>
      </c>
      <c r="J7" s="59">
        <v>0</v>
      </c>
      <c r="K7" s="59">
        <v>0</v>
      </c>
      <c r="L7" s="59">
        <v>8.6999999999999993</v>
      </c>
      <c r="M7" s="59">
        <v>0.4</v>
      </c>
      <c r="N7" s="59">
        <v>13.2</v>
      </c>
      <c r="O7" s="59">
        <v>30.6</v>
      </c>
      <c r="P7" s="56">
        <v>50</v>
      </c>
      <c r="Q7" s="62">
        <v>4</v>
      </c>
      <c r="R7" s="62">
        <v>0.5</v>
      </c>
      <c r="S7" s="62">
        <v>24</v>
      </c>
      <c r="T7" s="62">
        <v>117.5</v>
      </c>
      <c r="U7" s="62">
        <v>0</v>
      </c>
      <c r="V7" s="62">
        <v>0</v>
      </c>
      <c r="W7" s="62">
        <v>0</v>
      </c>
      <c r="X7" s="62">
        <v>0</v>
      </c>
      <c r="Y7" s="62">
        <v>11</v>
      </c>
      <c r="Z7" s="62">
        <v>0.5</v>
      </c>
      <c r="AA7" s="62">
        <v>17</v>
      </c>
      <c r="AB7" s="62">
        <v>38</v>
      </c>
    </row>
    <row r="8" spans="1:28" ht="17.25" customHeight="1" x14ac:dyDescent="0.25">
      <c r="A8" s="57">
        <v>366</v>
      </c>
      <c r="B8" s="55" t="s">
        <v>21</v>
      </c>
      <c r="C8" s="60">
        <v>15</v>
      </c>
      <c r="D8" s="59">
        <v>3.9</v>
      </c>
      <c r="E8" s="59">
        <v>3.9</v>
      </c>
      <c r="F8" s="59">
        <v>0</v>
      </c>
      <c r="G8" s="59">
        <v>51.6</v>
      </c>
      <c r="H8" s="59">
        <v>0</v>
      </c>
      <c r="I8" s="59">
        <v>19</v>
      </c>
      <c r="J8" s="59">
        <v>0</v>
      </c>
      <c r="K8" s="59">
        <v>0</v>
      </c>
      <c r="L8" s="59">
        <v>142.5</v>
      </c>
      <c r="M8" s="59">
        <v>0</v>
      </c>
      <c r="N8" s="59">
        <v>6.8</v>
      </c>
      <c r="O8" s="59">
        <v>84.5</v>
      </c>
      <c r="P8" s="66">
        <v>15</v>
      </c>
      <c r="Q8" s="59">
        <f>D8</f>
        <v>3.9</v>
      </c>
      <c r="R8" s="59">
        <f t="shared" ref="R8:AB8" si="1">E8</f>
        <v>3.9</v>
      </c>
      <c r="S8" s="59">
        <f t="shared" si="1"/>
        <v>0</v>
      </c>
      <c r="T8" s="59">
        <f t="shared" si="1"/>
        <v>51.6</v>
      </c>
      <c r="U8" s="59">
        <f t="shared" si="1"/>
        <v>0</v>
      </c>
      <c r="V8" s="59">
        <f t="shared" si="1"/>
        <v>19</v>
      </c>
      <c r="W8" s="59">
        <f t="shared" si="1"/>
        <v>0</v>
      </c>
      <c r="X8" s="59">
        <f t="shared" si="1"/>
        <v>0</v>
      </c>
      <c r="Y8" s="59">
        <f t="shared" si="1"/>
        <v>142.5</v>
      </c>
      <c r="Z8" s="59">
        <f t="shared" si="1"/>
        <v>0</v>
      </c>
      <c r="AA8" s="59">
        <f t="shared" si="1"/>
        <v>6.8</v>
      </c>
      <c r="AB8" s="59">
        <f t="shared" si="1"/>
        <v>84.5</v>
      </c>
    </row>
    <row r="9" spans="1:28" ht="17.25" customHeight="1" x14ac:dyDescent="0.25">
      <c r="A9" s="57">
        <v>602</v>
      </c>
      <c r="B9" s="55" t="s">
        <v>113</v>
      </c>
      <c r="C9" s="60">
        <v>50</v>
      </c>
      <c r="D9" s="59">
        <v>1.4</v>
      </c>
      <c r="E9" s="59">
        <v>1.65</v>
      </c>
      <c r="F9" s="59">
        <v>38.65</v>
      </c>
      <c r="G9" s="59">
        <v>177</v>
      </c>
      <c r="H9" s="59">
        <v>0</v>
      </c>
      <c r="I9" s="59">
        <v>1.5E-3</v>
      </c>
      <c r="J9" s="59">
        <v>0</v>
      </c>
      <c r="K9" s="59">
        <v>0</v>
      </c>
      <c r="L9" s="59">
        <v>8</v>
      </c>
      <c r="M9" s="59">
        <v>0.75</v>
      </c>
      <c r="N9" s="59">
        <v>0</v>
      </c>
      <c r="O9" s="59">
        <v>0</v>
      </c>
      <c r="P9" s="60">
        <v>50</v>
      </c>
      <c r="Q9" s="59">
        <v>1.4</v>
      </c>
      <c r="R9" s="59">
        <v>1.65</v>
      </c>
      <c r="S9" s="59">
        <v>38.65</v>
      </c>
      <c r="T9" s="59">
        <v>177</v>
      </c>
      <c r="U9" s="59">
        <v>0</v>
      </c>
      <c r="V9" s="59">
        <v>1.5E-3</v>
      </c>
      <c r="W9" s="59">
        <v>0</v>
      </c>
      <c r="X9" s="59">
        <v>0</v>
      </c>
      <c r="Y9" s="59">
        <v>8</v>
      </c>
      <c r="Z9" s="59">
        <v>0.75</v>
      </c>
      <c r="AA9" s="59">
        <v>0</v>
      </c>
      <c r="AB9" s="59">
        <v>0</v>
      </c>
    </row>
    <row r="10" spans="1:28" ht="12" customHeight="1" x14ac:dyDescent="0.25">
      <c r="A10" s="57">
        <v>89</v>
      </c>
      <c r="B10" s="55" t="s">
        <v>91</v>
      </c>
      <c r="C10" s="56">
        <v>150</v>
      </c>
      <c r="D10" s="59">
        <v>0.6</v>
      </c>
      <c r="E10" s="59">
        <v>0.6</v>
      </c>
      <c r="F10" s="59">
        <v>15</v>
      </c>
      <c r="G10" s="59">
        <v>67.5</v>
      </c>
      <c r="H10" s="59">
        <v>18</v>
      </c>
      <c r="I10" s="59">
        <v>0</v>
      </c>
      <c r="J10" s="59">
        <v>0</v>
      </c>
      <c r="K10" s="59">
        <v>0</v>
      </c>
      <c r="L10" s="59">
        <v>84</v>
      </c>
      <c r="M10" s="59">
        <v>1.7</v>
      </c>
      <c r="N10" s="59">
        <v>13.5</v>
      </c>
      <c r="O10" s="59">
        <v>16.5</v>
      </c>
      <c r="P10" s="56">
        <v>150</v>
      </c>
      <c r="Q10" s="59">
        <v>0.6</v>
      </c>
      <c r="R10" s="59">
        <v>0.6</v>
      </c>
      <c r="S10" s="59">
        <v>15</v>
      </c>
      <c r="T10" s="59">
        <v>67.5</v>
      </c>
      <c r="U10" s="59">
        <v>18</v>
      </c>
      <c r="V10" s="59">
        <v>0</v>
      </c>
      <c r="W10" s="59">
        <v>0</v>
      </c>
      <c r="X10" s="59">
        <v>0</v>
      </c>
      <c r="Y10" s="59">
        <v>84</v>
      </c>
      <c r="Z10" s="59">
        <v>1.7</v>
      </c>
      <c r="AA10" s="59">
        <v>13.5</v>
      </c>
      <c r="AB10" s="59">
        <v>16.5</v>
      </c>
    </row>
    <row r="11" spans="1:28" x14ac:dyDescent="0.25">
      <c r="A11" s="7"/>
      <c r="B11" s="10" t="s">
        <v>16</v>
      </c>
      <c r="C11" s="56"/>
      <c r="D11" s="21">
        <f>D5+D6+D7+D8+D9+D10</f>
        <v>15.700000000000001</v>
      </c>
      <c r="E11" s="21">
        <f t="shared" ref="E11:N11" si="2">E5+E6+E7+E8+E9+E10</f>
        <v>13.85</v>
      </c>
      <c r="F11" s="21">
        <f t="shared" si="2"/>
        <v>107.85</v>
      </c>
      <c r="G11" s="21">
        <f t="shared" si="2"/>
        <v>624.20000000000005</v>
      </c>
      <c r="H11" s="21">
        <f t="shared" si="2"/>
        <v>23</v>
      </c>
      <c r="I11" s="21">
        <f t="shared" si="2"/>
        <v>19.0015</v>
      </c>
      <c r="J11" s="21">
        <f t="shared" si="2"/>
        <v>0.2</v>
      </c>
      <c r="K11" s="21">
        <f t="shared" si="2"/>
        <v>0.1</v>
      </c>
      <c r="L11" s="21">
        <f t="shared" si="2"/>
        <v>443.26</v>
      </c>
      <c r="M11" s="21">
        <f t="shared" si="2"/>
        <v>3.05</v>
      </c>
      <c r="N11" s="21">
        <f t="shared" si="2"/>
        <v>99.05</v>
      </c>
      <c r="O11" s="21">
        <f>SUM(O5:O10)</f>
        <v>363.49</v>
      </c>
      <c r="P11" s="21"/>
      <c r="Q11" s="21">
        <f t="shared" ref="Q11:AB11" si="3">SUM(Q5:Q10)</f>
        <v>18.125</v>
      </c>
      <c r="R11" s="21">
        <f t="shared" si="3"/>
        <v>15.775</v>
      </c>
      <c r="S11" s="21">
        <f t="shared" si="3"/>
        <v>117.85</v>
      </c>
      <c r="T11" s="21">
        <f t="shared" si="3"/>
        <v>690.97500000000002</v>
      </c>
      <c r="U11" s="21">
        <f t="shared" si="3"/>
        <v>23.55</v>
      </c>
      <c r="V11" s="21">
        <f t="shared" si="3"/>
        <v>19.0015</v>
      </c>
      <c r="W11" s="21">
        <f t="shared" si="3"/>
        <v>0.25</v>
      </c>
      <c r="X11" s="21">
        <f t="shared" si="3"/>
        <v>0.125</v>
      </c>
      <c r="Y11" s="21">
        <f t="shared" si="3"/>
        <v>492.31</v>
      </c>
      <c r="Z11" s="21">
        <f t="shared" si="3"/>
        <v>3.2</v>
      </c>
      <c r="AA11" s="21">
        <f t="shared" si="3"/>
        <v>118.85</v>
      </c>
      <c r="AB11" s="21">
        <f t="shared" si="3"/>
        <v>428.14</v>
      </c>
    </row>
    <row r="12" spans="1:28" x14ac:dyDescent="0.25">
      <c r="A12" s="7"/>
      <c r="B12" s="6" t="s">
        <v>9</v>
      </c>
      <c r="C12" s="51"/>
      <c r="D12" s="69"/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51"/>
      <c r="Q12" s="69"/>
      <c r="R12" s="69"/>
      <c r="S12" s="69"/>
      <c r="T12" s="69"/>
      <c r="U12" s="69"/>
      <c r="V12" s="69"/>
      <c r="W12" s="50"/>
      <c r="X12" s="50"/>
      <c r="Y12" s="50"/>
      <c r="Z12" s="50"/>
      <c r="AA12" s="50"/>
      <c r="AB12" s="50"/>
    </row>
    <row r="13" spans="1:28" ht="23.25" x14ac:dyDescent="0.25">
      <c r="A13" s="57">
        <v>24</v>
      </c>
      <c r="B13" s="67" t="s">
        <v>51</v>
      </c>
      <c r="C13" s="56">
        <v>80</v>
      </c>
      <c r="D13" s="69">
        <v>1.43</v>
      </c>
      <c r="E13" s="69">
        <v>0</v>
      </c>
      <c r="F13" s="69">
        <v>6</v>
      </c>
      <c r="G13" s="69">
        <v>101</v>
      </c>
      <c r="H13" s="69">
        <v>4.7</v>
      </c>
      <c r="I13" s="69">
        <v>0.1</v>
      </c>
      <c r="J13" s="69">
        <v>0.1</v>
      </c>
      <c r="K13" s="69">
        <v>1.3</v>
      </c>
      <c r="L13" s="69">
        <v>31</v>
      </c>
      <c r="M13" s="69">
        <v>0.8</v>
      </c>
      <c r="N13" s="69">
        <v>11</v>
      </c>
      <c r="O13" s="69"/>
      <c r="P13" s="56">
        <v>100</v>
      </c>
      <c r="Q13" s="69">
        <f>D13*80/60</f>
        <v>1.9066666666666665</v>
      </c>
      <c r="R13" s="69">
        <f t="shared" ref="R13" si="4">E13*80/60</f>
        <v>0</v>
      </c>
      <c r="S13" s="69">
        <f t="shared" ref="S13" si="5">F13*80/60</f>
        <v>8</v>
      </c>
      <c r="T13" s="69">
        <f t="shared" ref="T13" si="6">G13*80/60</f>
        <v>134.66666666666666</v>
      </c>
      <c r="U13" s="69">
        <f t="shared" ref="U13" si="7">H13*80/60</f>
        <v>6.2666666666666666</v>
      </c>
      <c r="V13" s="69">
        <f t="shared" ref="V13" si="8">I13*80/60</f>
        <v>0.13333333333333333</v>
      </c>
      <c r="W13" s="69">
        <f t="shared" ref="W13" si="9">J13*80/60</f>
        <v>0.13333333333333333</v>
      </c>
      <c r="X13" s="69">
        <f t="shared" ref="X13" si="10">K13*80/60</f>
        <v>1.7333333333333334</v>
      </c>
      <c r="Y13" s="69">
        <f t="shared" ref="Y13" si="11">L13*80/60</f>
        <v>41.333333333333336</v>
      </c>
      <c r="Z13" s="69">
        <f t="shared" ref="Z13" si="12">M13*80/60</f>
        <v>1.0666666666666667</v>
      </c>
      <c r="AA13" s="69">
        <f t="shared" ref="AA13" si="13">N13*80/60</f>
        <v>14.666666666666666</v>
      </c>
      <c r="AB13" s="50"/>
    </row>
    <row r="14" spans="1:28" ht="24.75" customHeight="1" x14ac:dyDescent="0.25">
      <c r="A14" s="57">
        <v>42</v>
      </c>
      <c r="B14" s="57" t="s">
        <v>73</v>
      </c>
      <c r="C14" s="47" t="s">
        <v>65</v>
      </c>
      <c r="D14" s="69">
        <v>5.3</v>
      </c>
      <c r="E14" s="69">
        <v>8.1199999999999992</v>
      </c>
      <c r="F14" s="69">
        <v>13.36</v>
      </c>
      <c r="G14" s="69">
        <v>148.56</v>
      </c>
      <c r="H14" s="69">
        <v>6.18</v>
      </c>
      <c r="I14" s="69">
        <v>15</v>
      </c>
      <c r="J14" s="69">
        <v>7.1999999999999995E-2</v>
      </c>
      <c r="K14" s="69">
        <v>1.9</v>
      </c>
      <c r="L14" s="69">
        <v>12.4</v>
      </c>
      <c r="M14" s="69">
        <v>1.9</v>
      </c>
      <c r="N14" s="69">
        <v>28.2</v>
      </c>
      <c r="O14" s="69">
        <v>109</v>
      </c>
      <c r="P14" s="47" t="s">
        <v>100</v>
      </c>
      <c r="Q14" s="69">
        <v>5.71</v>
      </c>
      <c r="R14" s="69">
        <v>9.17</v>
      </c>
      <c r="S14" s="69">
        <v>16.61</v>
      </c>
      <c r="T14" s="69">
        <v>172.81</v>
      </c>
      <c r="U14" s="69">
        <v>7.71</v>
      </c>
      <c r="V14" s="69">
        <v>19.3</v>
      </c>
      <c r="W14" s="69">
        <v>0.09</v>
      </c>
      <c r="X14" s="69">
        <v>2.42</v>
      </c>
      <c r="Y14" s="69">
        <v>15.5</v>
      </c>
      <c r="Z14" s="69">
        <v>1.9</v>
      </c>
      <c r="AA14" s="69">
        <v>35.200000000000003</v>
      </c>
      <c r="AB14" s="69">
        <v>136.1</v>
      </c>
    </row>
    <row r="15" spans="1:28" ht="12" customHeight="1" x14ac:dyDescent="0.25">
      <c r="A15" s="57">
        <v>194</v>
      </c>
      <c r="B15" s="68" t="s">
        <v>120</v>
      </c>
      <c r="C15" s="91" t="s">
        <v>121</v>
      </c>
      <c r="D15" s="69">
        <v>22.8</v>
      </c>
      <c r="E15" s="69">
        <v>3.2</v>
      </c>
      <c r="F15" s="69">
        <v>2.4</v>
      </c>
      <c r="G15" s="69">
        <v>233</v>
      </c>
      <c r="H15" s="69">
        <v>0</v>
      </c>
      <c r="I15" s="69">
        <v>0</v>
      </c>
      <c r="J15" s="69">
        <v>0.56999999999999995</v>
      </c>
      <c r="K15" s="69">
        <v>1.6</v>
      </c>
      <c r="L15" s="69">
        <v>7.31</v>
      </c>
      <c r="M15" s="69">
        <v>1.63</v>
      </c>
      <c r="N15" s="69">
        <v>18.2</v>
      </c>
      <c r="O15" s="69">
        <v>18.2</v>
      </c>
      <c r="P15" s="78" t="s">
        <v>98</v>
      </c>
      <c r="Q15" s="69">
        <v>28.75</v>
      </c>
      <c r="R15" s="69">
        <v>5.75</v>
      </c>
      <c r="S15" s="69">
        <v>4.25</v>
      </c>
      <c r="T15" s="69">
        <v>475</v>
      </c>
      <c r="U15" s="69">
        <f t="shared" ref="R15:AB15" si="14">H15*100/70</f>
        <v>0</v>
      </c>
      <c r="V15" s="69">
        <f t="shared" si="14"/>
        <v>0</v>
      </c>
      <c r="W15" s="69">
        <v>1.1399999999999999</v>
      </c>
      <c r="X15" s="69">
        <v>3.28</v>
      </c>
      <c r="Y15" s="69">
        <v>14.28</v>
      </c>
      <c r="Z15" s="69">
        <v>33</v>
      </c>
      <c r="AA15" s="69">
        <v>32</v>
      </c>
      <c r="AB15" s="69">
        <v>32.64</v>
      </c>
    </row>
    <row r="16" spans="1:28" ht="14.25" customHeight="1" x14ac:dyDescent="0.25">
      <c r="A16" s="69">
        <v>323</v>
      </c>
      <c r="B16" s="69" t="s">
        <v>74</v>
      </c>
      <c r="C16" s="52">
        <v>150</v>
      </c>
      <c r="D16" s="69">
        <v>3</v>
      </c>
      <c r="E16" s="69">
        <v>13.6</v>
      </c>
      <c r="F16" s="69">
        <v>18.7</v>
      </c>
      <c r="G16" s="69">
        <v>209.2</v>
      </c>
      <c r="H16" s="69">
        <v>15.8</v>
      </c>
      <c r="I16" s="69">
        <v>20</v>
      </c>
      <c r="J16" s="69">
        <v>0.1</v>
      </c>
      <c r="K16" s="69">
        <v>0</v>
      </c>
      <c r="L16" s="69">
        <v>24</v>
      </c>
      <c r="M16" s="69">
        <v>0.6</v>
      </c>
      <c r="N16" s="69">
        <v>28</v>
      </c>
      <c r="O16" s="69">
        <v>70.599999999999994</v>
      </c>
      <c r="P16" s="52">
        <v>180</v>
      </c>
      <c r="Q16" s="69">
        <f>D16/15*18</f>
        <v>3.6</v>
      </c>
      <c r="R16" s="69">
        <f t="shared" ref="R16:AB16" si="15">E16/15*18</f>
        <v>16.32</v>
      </c>
      <c r="S16" s="69">
        <f t="shared" si="15"/>
        <v>22.439999999999998</v>
      </c>
      <c r="T16" s="69">
        <f t="shared" si="15"/>
        <v>251.03999999999996</v>
      </c>
      <c r="U16" s="69">
        <f t="shared" si="15"/>
        <v>18.96</v>
      </c>
      <c r="V16" s="69">
        <f t="shared" si="15"/>
        <v>24</v>
      </c>
      <c r="W16" s="69">
        <f t="shared" si="15"/>
        <v>0.12000000000000001</v>
      </c>
      <c r="X16" s="69">
        <f t="shared" si="15"/>
        <v>0</v>
      </c>
      <c r="Y16" s="69">
        <f t="shared" si="15"/>
        <v>28.8</v>
      </c>
      <c r="Z16" s="69">
        <f t="shared" si="15"/>
        <v>0.72</v>
      </c>
      <c r="AA16" s="69">
        <f t="shared" si="15"/>
        <v>33.6</v>
      </c>
      <c r="AB16" s="69">
        <f t="shared" si="15"/>
        <v>84.719999999999985</v>
      </c>
    </row>
    <row r="17" spans="1:28" ht="12.75" customHeight="1" x14ac:dyDescent="0.25">
      <c r="A17" s="57">
        <v>280</v>
      </c>
      <c r="B17" s="69" t="s">
        <v>33</v>
      </c>
      <c r="C17" s="84">
        <v>200</v>
      </c>
      <c r="D17" s="69">
        <v>0.3</v>
      </c>
      <c r="E17" s="69">
        <v>0</v>
      </c>
      <c r="F17" s="69">
        <v>20.100000000000001</v>
      </c>
      <c r="G17" s="69">
        <v>81</v>
      </c>
      <c r="H17" s="69">
        <v>0.8</v>
      </c>
      <c r="I17" s="69">
        <v>0</v>
      </c>
      <c r="J17" s="69">
        <v>0</v>
      </c>
      <c r="K17" s="69">
        <v>0</v>
      </c>
      <c r="L17" s="69">
        <v>10</v>
      </c>
      <c r="M17" s="69">
        <v>0.6</v>
      </c>
      <c r="N17" s="69">
        <v>22.33</v>
      </c>
      <c r="O17" s="69">
        <v>26.33</v>
      </c>
      <c r="P17" s="84">
        <v>200</v>
      </c>
      <c r="Q17" s="69">
        <v>0.3</v>
      </c>
      <c r="R17" s="69">
        <v>0</v>
      </c>
      <c r="S17" s="69">
        <v>20.100000000000001</v>
      </c>
      <c r="T17" s="69">
        <v>81</v>
      </c>
      <c r="U17" s="69">
        <v>0.8</v>
      </c>
      <c r="V17" s="69">
        <v>0</v>
      </c>
      <c r="W17" s="69">
        <v>0</v>
      </c>
      <c r="X17" s="69">
        <v>0</v>
      </c>
      <c r="Y17" s="69">
        <v>10</v>
      </c>
      <c r="Z17" s="69">
        <v>0.6</v>
      </c>
      <c r="AA17" s="69">
        <v>22.33</v>
      </c>
      <c r="AB17" s="69">
        <v>26.33</v>
      </c>
    </row>
    <row r="18" spans="1:28" x14ac:dyDescent="0.25">
      <c r="A18" s="57"/>
      <c r="B18" s="57" t="s">
        <v>18</v>
      </c>
      <c r="C18" s="58" t="s">
        <v>22</v>
      </c>
      <c r="D18" s="63">
        <v>5.8</v>
      </c>
      <c r="E18" s="63">
        <v>0.9</v>
      </c>
      <c r="F18" s="63">
        <v>35</v>
      </c>
      <c r="G18" s="63">
        <v>173.2</v>
      </c>
      <c r="H18" s="63">
        <v>0</v>
      </c>
      <c r="I18" s="63">
        <v>0</v>
      </c>
      <c r="J18" s="63">
        <v>0.1</v>
      </c>
      <c r="K18" s="63">
        <v>0</v>
      </c>
      <c r="L18" s="63">
        <v>20</v>
      </c>
      <c r="M18" s="63">
        <v>1.2</v>
      </c>
      <c r="N18" s="63">
        <v>32</v>
      </c>
      <c r="O18" s="63">
        <v>83</v>
      </c>
      <c r="P18" s="58" t="s">
        <v>44</v>
      </c>
      <c r="Q18" s="59">
        <v>7.3</v>
      </c>
      <c r="R18" s="57">
        <v>1.1000000000000001</v>
      </c>
      <c r="S18" s="57">
        <v>44</v>
      </c>
      <c r="T18" s="57">
        <v>216.5</v>
      </c>
      <c r="U18" s="57">
        <v>0</v>
      </c>
      <c r="V18" s="57">
        <v>0</v>
      </c>
      <c r="W18" s="57">
        <v>0.1</v>
      </c>
      <c r="X18" s="57">
        <v>0</v>
      </c>
      <c r="Y18" s="57">
        <v>25</v>
      </c>
      <c r="Z18" s="57">
        <v>1.5</v>
      </c>
      <c r="AA18" s="57">
        <v>41</v>
      </c>
      <c r="AB18" s="57">
        <v>104</v>
      </c>
    </row>
    <row r="19" spans="1:28" x14ac:dyDescent="0.25">
      <c r="A19" s="7"/>
      <c r="B19" s="10" t="s">
        <v>16</v>
      </c>
      <c r="C19" s="85"/>
      <c r="D19" s="81">
        <f>D13+D14+D15+D16+D17+D18</f>
        <v>38.629999999999995</v>
      </c>
      <c r="E19" s="81">
        <f t="shared" ref="E19:O19" si="16">E13+E14+E15+E16+E17+E18</f>
        <v>25.82</v>
      </c>
      <c r="F19" s="81">
        <f t="shared" si="16"/>
        <v>95.56</v>
      </c>
      <c r="G19" s="81">
        <f t="shared" si="16"/>
        <v>945.96</v>
      </c>
      <c r="H19" s="81">
        <f t="shared" si="16"/>
        <v>27.48</v>
      </c>
      <c r="I19" s="81">
        <f t="shared" si="16"/>
        <v>35.1</v>
      </c>
      <c r="J19" s="81">
        <f t="shared" si="16"/>
        <v>0.94199999999999995</v>
      </c>
      <c r="K19" s="81">
        <f t="shared" si="16"/>
        <v>4.8000000000000007</v>
      </c>
      <c r="L19" s="81">
        <f t="shared" si="16"/>
        <v>104.71000000000001</v>
      </c>
      <c r="M19" s="81">
        <f t="shared" si="16"/>
        <v>6.7299999999999995</v>
      </c>
      <c r="N19" s="81">
        <f t="shared" si="16"/>
        <v>139.73000000000002</v>
      </c>
      <c r="O19" s="81">
        <f t="shared" si="16"/>
        <v>307.13</v>
      </c>
      <c r="P19" s="82"/>
      <c r="Q19" s="81">
        <f>Q13+Q14+Q15+Q16+Q17+Q18</f>
        <v>47.566666666666663</v>
      </c>
      <c r="R19" s="81">
        <f t="shared" ref="R19:AB19" si="17">R13+R14+R15+R16+R17+R18</f>
        <v>32.340000000000003</v>
      </c>
      <c r="S19" s="81">
        <f t="shared" si="17"/>
        <v>115.4</v>
      </c>
      <c r="T19" s="81">
        <f t="shared" si="17"/>
        <v>1331.0166666666667</v>
      </c>
      <c r="U19" s="81">
        <f t="shared" si="17"/>
        <v>33.736666666666665</v>
      </c>
      <c r="V19" s="81">
        <f t="shared" si="17"/>
        <v>43.433333333333337</v>
      </c>
      <c r="W19" s="81">
        <f t="shared" si="17"/>
        <v>1.5833333333333335</v>
      </c>
      <c r="X19" s="81">
        <f t="shared" si="17"/>
        <v>7.4333333333333336</v>
      </c>
      <c r="Y19" s="81">
        <f t="shared" si="17"/>
        <v>134.91333333333333</v>
      </c>
      <c r="Z19" s="81">
        <f t="shared" si="17"/>
        <v>38.786666666666669</v>
      </c>
      <c r="AA19" s="81">
        <f t="shared" si="17"/>
        <v>178.79666666666668</v>
      </c>
      <c r="AB19" s="81">
        <f t="shared" si="17"/>
        <v>383.78999999999996</v>
      </c>
    </row>
    <row r="20" spans="1:28" ht="11.25" customHeight="1" x14ac:dyDescent="0.25">
      <c r="A20" s="7"/>
      <c r="B20" s="1" t="s">
        <v>17</v>
      </c>
      <c r="C20" s="66"/>
      <c r="D20" s="80">
        <f>D11+D19</f>
        <v>54.33</v>
      </c>
      <c r="E20" s="80">
        <f t="shared" ref="E20:O20" si="18">E11+E19</f>
        <v>39.67</v>
      </c>
      <c r="F20" s="80">
        <f t="shared" si="18"/>
        <v>203.41</v>
      </c>
      <c r="G20" s="80">
        <f t="shared" si="18"/>
        <v>1570.16</v>
      </c>
      <c r="H20" s="80">
        <f t="shared" si="18"/>
        <v>50.480000000000004</v>
      </c>
      <c r="I20" s="80">
        <f t="shared" si="18"/>
        <v>54.101500000000001</v>
      </c>
      <c r="J20" s="80">
        <f t="shared" si="18"/>
        <v>1.1419999999999999</v>
      </c>
      <c r="K20" s="80">
        <f t="shared" si="18"/>
        <v>4.9000000000000004</v>
      </c>
      <c r="L20" s="80">
        <f t="shared" si="18"/>
        <v>547.97</v>
      </c>
      <c r="M20" s="80">
        <f t="shared" si="18"/>
        <v>9.7799999999999994</v>
      </c>
      <c r="N20" s="80">
        <f t="shared" si="18"/>
        <v>238.78000000000003</v>
      </c>
      <c r="O20" s="80">
        <f t="shared" si="18"/>
        <v>670.62</v>
      </c>
      <c r="P20" s="79"/>
      <c r="Q20" s="80">
        <f>Q11+Q19</f>
        <v>65.691666666666663</v>
      </c>
      <c r="R20" s="80">
        <f t="shared" ref="R20:AB20" si="19">R11+R19</f>
        <v>48.115000000000002</v>
      </c>
      <c r="S20" s="80">
        <f t="shared" si="19"/>
        <v>233.25</v>
      </c>
      <c r="T20" s="80">
        <f t="shared" si="19"/>
        <v>2021.9916666666668</v>
      </c>
      <c r="U20" s="80">
        <f t="shared" si="19"/>
        <v>57.286666666666662</v>
      </c>
      <c r="V20" s="80">
        <f t="shared" si="19"/>
        <v>62.434833333333337</v>
      </c>
      <c r="W20" s="80">
        <f t="shared" si="19"/>
        <v>1.8333333333333335</v>
      </c>
      <c r="X20" s="80">
        <f t="shared" si="19"/>
        <v>7.5583333333333336</v>
      </c>
      <c r="Y20" s="80">
        <f t="shared" si="19"/>
        <v>627.22333333333336</v>
      </c>
      <c r="Z20" s="80">
        <f t="shared" si="19"/>
        <v>41.986666666666672</v>
      </c>
      <c r="AA20" s="80">
        <f t="shared" si="19"/>
        <v>297.64666666666665</v>
      </c>
      <c r="AB20" s="80">
        <f t="shared" si="19"/>
        <v>811.93</v>
      </c>
    </row>
    <row r="21" spans="1:28" x14ac:dyDescent="0.25"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</row>
  </sheetData>
  <mergeCells count="6">
    <mergeCell ref="Y3:AB3"/>
    <mergeCell ref="D3:G3"/>
    <mergeCell ref="H3:K3"/>
    <mergeCell ref="L3:O3"/>
    <mergeCell ref="Q3:T3"/>
    <mergeCell ref="U3:X3"/>
  </mergeCells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1"/>
  <sheetViews>
    <sheetView workbookViewId="0">
      <selection activeCell="AC18" sqref="AC18"/>
    </sheetView>
  </sheetViews>
  <sheetFormatPr defaultRowHeight="15" x14ac:dyDescent="0.25"/>
  <cols>
    <col min="1" max="1" width="4.42578125" customWidth="1"/>
    <col min="2" max="2" width="34.5703125" customWidth="1"/>
    <col min="3" max="3" width="7.42578125" customWidth="1"/>
    <col min="4" max="6" width="3.42578125" customWidth="1"/>
    <col min="7" max="7" width="4.140625" customWidth="1"/>
    <col min="8" max="12" width="3.42578125" customWidth="1"/>
    <col min="13" max="13" width="4" customWidth="1"/>
    <col min="14" max="15" width="3.42578125" customWidth="1"/>
    <col min="16" max="16" width="8" customWidth="1"/>
    <col min="17" max="17" width="3.85546875" customWidth="1"/>
    <col min="18" max="19" width="3.42578125" customWidth="1"/>
    <col min="20" max="20" width="5" customWidth="1"/>
    <col min="21" max="22" width="3.42578125" customWidth="1"/>
    <col min="23" max="24" width="3.5703125" customWidth="1"/>
    <col min="25" max="25" width="3.42578125" customWidth="1"/>
    <col min="26" max="26" width="3.5703125" customWidth="1"/>
    <col min="27" max="27" width="3.42578125" customWidth="1"/>
    <col min="28" max="28" width="3.5703125" customWidth="1"/>
  </cols>
  <sheetData>
    <row r="1" spans="1:28" x14ac:dyDescent="0.25">
      <c r="A1" s="18"/>
      <c r="B1" s="28" t="s">
        <v>112</v>
      </c>
      <c r="C1" s="28"/>
      <c r="D1" s="1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</row>
    <row r="2" spans="1:28" x14ac:dyDescent="0.25">
      <c r="A2" s="18"/>
      <c r="B2" s="29" t="s">
        <v>41</v>
      </c>
      <c r="C2" s="28"/>
      <c r="D2" s="1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</row>
    <row r="3" spans="1:28" ht="15" customHeight="1" x14ac:dyDescent="0.25">
      <c r="A3" s="7"/>
      <c r="B3" s="1" t="s">
        <v>0</v>
      </c>
      <c r="C3" s="76" t="s">
        <v>82</v>
      </c>
      <c r="D3" s="97" t="s">
        <v>14</v>
      </c>
      <c r="E3" s="98"/>
      <c r="F3" s="98"/>
      <c r="G3" s="99"/>
      <c r="H3" s="96" t="s">
        <v>1</v>
      </c>
      <c r="I3" s="96"/>
      <c r="J3" s="96"/>
      <c r="K3" s="96"/>
      <c r="L3" s="96" t="s">
        <v>15</v>
      </c>
      <c r="M3" s="96"/>
      <c r="N3" s="96"/>
      <c r="O3" s="96"/>
      <c r="P3" s="76" t="s">
        <v>83</v>
      </c>
      <c r="Q3" s="97" t="s">
        <v>14</v>
      </c>
      <c r="R3" s="98"/>
      <c r="S3" s="98"/>
      <c r="T3" s="99"/>
      <c r="U3" s="96" t="s">
        <v>1</v>
      </c>
      <c r="V3" s="96"/>
      <c r="W3" s="96"/>
      <c r="X3" s="96"/>
      <c r="Y3" s="96" t="s">
        <v>15</v>
      </c>
      <c r="Z3" s="96"/>
      <c r="AA3" s="96"/>
      <c r="AB3" s="96"/>
    </row>
    <row r="4" spans="1:28" ht="12.75" customHeight="1" x14ac:dyDescent="0.25">
      <c r="A4" s="7"/>
      <c r="B4" s="1" t="s">
        <v>2</v>
      </c>
      <c r="C4" s="1" t="s">
        <v>12</v>
      </c>
      <c r="D4" s="1" t="s">
        <v>3</v>
      </c>
      <c r="E4" s="1" t="s">
        <v>4</v>
      </c>
      <c r="F4" s="1" t="s">
        <v>5</v>
      </c>
      <c r="G4" s="1" t="s">
        <v>11</v>
      </c>
      <c r="H4" s="1" t="s">
        <v>7</v>
      </c>
      <c r="I4" s="1" t="s">
        <v>84</v>
      </c>
      <c r="J4" s="1" t="s">
        <v>6</v>
      </c>
      <c r="K4" s="1" t="s">
        <v>85</v>
      </c>
      <c r="L4" s="1" t="s">
        <v>8</v>
      </c>
      <c r="M4" s="1" t="s">
        <v>13</v>
      </c>
      <c r="N4" s="1" t="s">
        <v>86</v>
      </c>
      <c r="O4" s="1" t="s">
        <v>87</v>
      </c>
      <c r="P4" s="1" t="s">
        <v>12</v>
      </c>
      <c r="Q4" s="1" t="s">
        <v>3</v>
      </c>
      <c r="R4" s="1" t="s">
        <v>4</v>
      </c>
      <c r="S4" s="1" t="s">
        <v>5</v>
      </c>
      <c r="T4" s="1" t="s">
        <v>11</v>
      </c>
      <c r="U4" s="1" t="s">
        <v>7</v>
      </c>
      <c r="V4" s="1" t="s">
        <v>84</v>
      </c>
      <c r="W4" s="1" t="s">
        <v>6</v>
      </c>
      <c r="X4" s="1" t="s">
        <v>85</v>
      </c>
      <c r="Y4" s="1" t="s">
        <v>8</v>
      </c>
      <c r="Z4" s="1" t="s">
        <v>13</v>
      </c>
      <c r="AA4" s="1" t="s">
        <v>86</v>
      </c>
      <c r="AB4" s="1" t="s">
        <v>87</v>
      </c>
    </row>
    <row r="5" spans="1:28" ht="15.75" customHeight="1" x14ac:dyDescent="0.25">
      <c r="A5" s="57">
        <v>108</v>
      </c>
      <c r="B5" s="55" t="s">
        <v>76</v>
      </c>
      <c r="C5" s="56" t="s">
        <v>25</v>
      </c>
      <c r="D5" s="69">
        <v>7.44</v>
      </c>
      <c r="E5" s="69">
        <v>7.48</v>
      </c>
      <c r="F5" s="69">
        <v>36.5</v>
      </c>
      <c r="G5" s="69">
        <v>243</v>
      </c>
      <c r="H5" s="69">
        <v>1.34</v>
      </c>
      <c r="I5" s="69">
        <v>0.1</v>
      </c>
      <c r="J5" s="69">
        <v>0.16</v>
      </c>
      <c r="K5" s="69">
        <v>0.17</v>
      </c>
      <c r="L5" s="69">
        <v>136</v>
      </c>
      <c r="M5" s="69">
        <v>1.9</v>
      </c>
      <c r="N5" s="69">
        <v>28.61</v>
      </c>
      <c r="O5" s="69">
        <v>153.15</v>
      </c>
      <c r="P5" s="56" t="s">
        <v>92</v>
      </c>
      <c r="Q5" s="50">
        <f>D5/4*5</f>
        <v>9.3000000000000007</v>
      </c>
      <c r="R5" s="50">
        <f t="shared" ref="R5:AB5" si="0">E5/4*5</f>
        <v>9.3500000000000014</v>
      </c>
      <c r="S5" s="50">
        <f t="shared" si="0"/>
        <v>45.625</v>
      </c>
      <c r="T5" s="50">
        <f t="shared" si="0"/>
        <v>303.75</v>
      </c>
      <c r="U5" s="50">
        <f t="shared" si="0"/>
        <v>1.675</v>
      </c>
      <c r="V5" s="50">
        <f t="shared" si="0"/>
        <v>0.125</v>
      </c>
      <c r="W5" s="50">
        <v>0.18</v>
      </c>
      <c r="X5" s="50">
        <f t="shared" si="0"/>
        <v>0.21250000000000002</v>
      </c>
      <c r="Y5" s="50">
        <v>170.25</v>
      </c>
      <c r="Z5" s="50">
        <v>2.4</v>
      </c>
      <c r="AA5" s="50">
        <f t="shared" si="0"/>
        <v>35.762500000000003</v>
      </c>
      <c r="AB5" s="50">
        <f t="shared" si="0"/>
        <v>191.4375</v>
      </c>
    </row>
    <row r="6" spans="1:28" x14ac:dyDescent="0.25">
      <c r="A6" s="53">
        <v>508</v>
      </c>
      <c r="B6" s="69" t="s">
        <v>32</v>
      </c>
      <c r="C6" s="56">
        <v>200</v>
      </c>
      <c r="D6" s="69">
        <v>3.6</v>
      </c>
      <c r="E6" s="69">
        <v>3.3</v>
      </c>
      <c r="F6" s="69">
        <v>25</v>
      </c>
      <c r="G6" s="69">
        <v>144</v>
      </c>
      <c r="H6" s="69">
        <v>1.3</v>
      </c>
      <c r="I6" s="69">
        <v>0</v>
      </c>
      <c r="J6" s="69">
        <v>0.04</v>
      </c>
      <c r="K6" s="69">
        <v>0.11</v>
      </c>
      <c r="L6" s="69">
        <v>124</v>
      </c>
      <c r="M6" s="69">
        <v>0.8</v>
      </c>
      <c r="N6" s="69">
        <v>36.33</v>
      </c>
      <c r="O6" s="69">
        <v>108.9</v>
      </c>
      <c r="P6" s="56">
        <v>200</v>
      </c>
      <c r="Q6" s="69">
        <v>3.6</v>
      </c>
      <c r="R6" s="69">
        <v>3.3</v>
      </c>
      <c r="S6" s="69">
        <v>25</v>
      </c>
      <c r="T6" s="69">
        <v>144</v>
      </c>
      <c r="U6" s="69">
        <v>1.3</v>
      </c>
      <c r="V6" s="69">
        <v>0</v>
      </c>
      <c r="W6" s="69">
        <v>0.04</v>
      </c>
      <c r="X6" s="69">
        <v>0.11</v>
      </c>
      <c r="Y6" s="69">
        <v>124</v>
      </c>
      <c r="Z6" s="69">
        <v>0.8</v>
      </c>
      <c r="AA6" s="69">
        <v>36.33</v>
      </c>
      <c r="AB6" s="69">
        <v>108.9</v>
      </c>
    </row>
    <row r="7" spans="1:28" x14ac:dyDescent="0.25">
      <c r="A7" s="57"/>
      <c r="B7" s="55" t="s">
        <v>20</v>
      </c>
      <c r="C7" s="60">
        <v>40</v>
      </c>
      <c r="D7" s="59">
        <v>3.2</v>
      </c>
      <c r="E7" s="59">
        <v>0.4</v>
      </c>
      <c r="F7" s="59">
        <v>19</v>
      </c>
      <c r="G7" s="59">
        <v>94</v>
      </c>
      <c r="H7" s="59">
        <v>0</v>
      </c>
      <c r="I7" s="59">
        <v>0</v>
      </c>
      <c r="J7" s="59">
        <v>0</v>
      </c>
      <c r="K7" s="59">
        <v>0</v>
      </c>
      <c r="L7" s="59">
        <v>8.6999999999999993</v>
      </c>
      <c r="M7" s="59">
        <v>0.4</v>
      </c>
      <c r="N7" s="59">
        <v>13.2</v>
      </c>
      <c r="O7" s="59">
        <v>30.6</v>
      </c>
      <c r="P7" s="56">
        <v>50</v>
      </c>
      <c r="Q7" s="62">
        <v>4</v>
      </c>
      <c r="R7" s="62">
        <v>0.5</v>
      </c>
      <c r="S7" s="62">
        <v>24</v>
      </c>
      <c r="T7" s="62">
        <v>117.5</v>
      </c>
      <c r="U7" s="62">
        <v>0</v>
      </c>
      <c r="V7" s="62">
        <v>0</v>
      </c>
      <c r="W7" s="62">
        <v>0</v>
      </c>
      <c r="X7" s="62">
        <v>0</v>
      </c>
      <c r="Y7" s="62">
        <v>11</v>
      </c>
      <c r="Z7" s="62">
        <v>0.5</v>
      </c>
      <c r="AA7" s="62">
        <v>17</v>
      </c>
      <c r="AB7" s="62">
        <v>38</v>
      </c>
    </row>
    <row r="8" spans="1:28" x14ac:dyDescent="0.25">
      <c r="A8" s="57">
        <v>365</v>
      </c>
      <c r="B8" s="55" t="s">
        <v>19</v>
      </c>
      <c r="C8" s="60">
        <v>30</v>
      </c>
      <c r="D8" s="59">
        <v>0</v>
      </c>
      <c r="E8" s="59">
        <v>24.6</v>
      </c>
      <c r="F8" s="59">
        <v>0</v>
      </c>
      <c r="G8" s="59">
        <v>224.4</v>
      </c>
      <c r="H8" s="59">
        <v>0</v>
      </c>
      <c r="I8" s="59">
        <v>0.10199999999999999</v>
      </c>
      <c r="J8" s="59">
        <v>0</v>
      </c>
      <c r="K8" s="59">
        <v>0</v>
      </c>
      <c r="L8" s="59">
        <v>3.6</v>
      </c>
      <c r="M8" s="59">
        <v>0</v>
      </c>
      <c r="N8" s="59">
        <v>0</v>
      </c>
      <c r="O8" s="59">
        <v>4.8</v>
      </c>
      <c r="P8" s="56">
        <v>35</v>
      </c>
      <c r="Q8" s="59">
        <v>0</v>
      </c>
      <c r="R8" s="59">
        <f>D8/C8*P8</f>
        <v>0</v>
      </c>
      <c r="S8" s="59">
        <v>0</v>
      </c>
      <c r="T8" s="59">
        <f>G8/C8*P8</f>
        <v>261.8</v>
      </c>
      <c r="U8" s="59">
        <v>0</v>
      </c>
      <c r="V8" s="59">
        <v>0.11899999999999999</v>
      </c>
      <c r="W8" s="59">
        <v>0</v>
      </c>
      <c r="X8" s="59">
        <v>0</v>
      </c>
      <c r="Y8" s="59">
        <v>4.2</v>
      </c>
      <c r="Z8" s="59">
        <v>0</v>
      </c>
      <c r="AA8" s="59">
        <v>0</v>
      </c>
      <c r="AB8" s="59">
        <v>5.6</v>
      </c>
    </row>
    <row r="9" spans="1:28" x14ac:dyDescent="0.25">
      <c r="A9" s="57">
        <v>604</v>
      </c>
      <c r="B9" s="55" t="s">
        <v>114</v>
      </c>
      <c r="C9" s="60">
        <v>50</v>
      </c>
      <c r="D9" s="59">
        <v>3.75</v>
      </c>
      <c r="E9" s="59">
        <v>4.9000000000000004</v>
      </c>
      <c r="F9" s="59">
        <v>37.200000000000003</v>
      </c>
      <c r="G9" s="59">
        <v>208.5</v>
      </c>
      <c r="H9" s="59">
        <v>0</v>
      </c>
      <c r="I9" s="59">
        <v>0</v>
      </c>
      <c r="J9" s="59">
        <v>0.04</v>
      </c>
      <c r="K9" s="59">
        <v>0</v>
      </c>
      <c r="L9" s="59">
        <v>2.5000000000000001E-2</v>
      </c>
      <c r="M9" s="59">
        <v>1.05</v>
      </c>
      <c r="N9" s="59">
        <v>0</v>
      </c>
      <c r="O9" s="59">
        <v>0</v>
      </c>
      <c r="P9" s="56">
        <v>50</v>
      </c>
      <c r="Q9" s="59">
        <v>3.75</v>
      </c>
      <c r="R9" s="59">
        <v>4.9000000000000004</v>
      </c>
      <c r="S9" s="59">
        <v>37.200000000000003</v>
      </c>
      <c r="T9" s="59">
        <v>208.5</v>
      </c>
      <c r="U9" s="59">
        <v>0</v>
      </c>
      <c r="V9" s="59">
        <v>0</v>
      </c>
      <c r="W9" s="59">
        <v>0.04</v>
      </c>
      <c r="X9" s="59">
        <v>0</v>
      </c>
      <c r="Y9" s="59">
        <v>2.5000000000000001E-2</v>
      </c>
      <c r="Z9" s="59">
        <v>1.05</v>
      </c>
      <c r="AA9" s="59">
        <v>0</v>
      </c>
      <c r="AB9" s="59"/>
    </row>
    <row r="10" spans="1:28" x14ac:dyDescent="0.25">
      <c r="A10" s="57">
        <v>89</v>
      </c>
      <c r="B10" s="55" t="s">
        <v>91</v>
      </c>
      <c r="C10" s="56">
        <v>150</v>
      </c>
      <c r="D10" s="59">
        <v>0.6</v>
      </c>
      <c r="E10" s="59">
        <v>0.6</v>
      </c>
      <c r="F10" s="59">
        <v>15</v>
      </c>
      <c r="G10" s="59">
        <v>67.5</v>
      </c>
      <c r="H10" s="59">
        <v>18</v>
      </c>
      <c r="I10" s="59">
        <v>0</v>
      </c>
      <c r="J10" s="59">
        <v>0</v>
      </c>
      <c r="K10" s="59">
        <v>0</v>
      </c>
      <c r="L10" s="59">
        <v>84</v>
      </c>
      <c r="M10" s="59">
        <v>1.7</v>
      </c>
      <c r="N10" s="59">
        <v>13.5</v>
      </c>
      <c r="O10" s="59">
        <v>16.5</v>
      </c>
      <c r="P10" s="56">
        <v>150</v>
      </c>
      <c r="Q10" s="59">
        <v>0.6</v>
      </c>
      <c r="R10" s="59">
        <v>0.6</v>
      </c>
      <c r="S10" s="59">
        <v>15</v>
      </c>
      <c r="T10" s="59">
        <v>67.5</v>
      </c>
      <c r="U10" s="59">
        <v>18</v>
      </c>
      <c r="V10" s="59">
        <v>0</v>
      </c>
      <c r="W10" s="59">
        <v>0</v>
      </c>
      <c r="X10" s="59">
        <v>0</v>
      </c>
      <c r="Y10" s="59">
        <v>84</v>
      </c>
      <c r="Z10" s="59">
        <v>1.7</v>
      </c>
      <c r="AA10" s="59">
        <v>13.5</v>
      </c>
      <c r="AB10" s="59">
        <v>16.5</v>
      </c>
    </row>
    <row r="11" spans="1:28" ht="18.75" customHeight="1" x14ac:dyDescent="0.25">
      <c r="A11" s="7"/>
      <c r="B11" s="10" t="s">
        <v>16</v>
      </c>
      <c r="C11" s="56"/>
      <c r="D11" s="21">
        <f>D5+D6+D7+D8+D9+D10</f>
        <v>18.590000000000003</v>
      </c>
      <c r="E11" s="21">
        <f t="shared" ref="E11:O11" si="1">E5+E6+E7+E8+E9+E10</f>
        <v>41.28</v>
      </c>
      <c r="F11" s="21">
        <f t="shared" si="1"/>
        <v>132.69999999999999</v>
      </c>
      <c r="G11" s="21">
        <f t="shared" si="1"/>
        <v>981.4</v>
      </c>
      <c r="H11" s="21">
        <f t="shared" si="1"/>
        <v>20.64</v>
      </c>
      <c r="I11" s="21">
        <f t="shared" si="1"/>
        <v>0.20200000000000001</v>
      </c>
      <c r="J11" s="21">
        <f t="shared" si="1"/>
        <v>0.24000000000000002</v>
      </c>
      <c r="K11" s="21">
        <f t="shared" si="1"/>
        <v>0.28000000000000003</v>
      </c>
      <c r="L11" s="21">
        <f t="shared" si="1"/>
        <v>356.32499999999999</v>
      </c>
      <c r="M11" s="21">
        <f t="shared" si="1"/>
        <v>5.8500000000000005</v>
      </c>
      <c r="N11" s="21">
        <f t="shared" si="1"/>
        <v>91.64</v>
      </c>
      <c r="O11" s="21">
        <f t="shared" si="1"/>
        <v>313.95000000000005</v>
      </c>
      <c r="P11" s="21"/>
      <c r="Q11" s="21">
        <f>Q5+Q6+Q7+Q8+Q9+Q10</f>
        <v>21.25</v>
      </c>
      <c r="R11" s="21">
        <f t="shared" ref="R11:AB11" si="2">R5+R6+R7+R8+R9+R10</f>
        <v>18.650000000000006</v>
      </c>
      <c r="S11" s="21">
        <f t="shared" si="2"/>
        <v>146.82499999999999</v>
      </c>
      <c r="T11" s="21">
        <f t="shared" si="2"/>
        <v>1103.05</v>
      </c>
      <c r="U11" s="21">
        <f t="shared" si="2"/>
        <v>20.975000000000001</v>
      </c>
      <c r="V11" s="21">
        <f t="shared" si="2"/>
        <v>0.24399999999999999</v>
      </c>
      <c r="W11" s="21">
        <f t="shared" si="2"/>
        <v>0.26</v>
      </c>
      <c r="X11" s="21">
        <f t="shared" si="2"/>
        <v>0.32250000000000001</v>
      </c>
      <c r="Y11" s="21">
        <f t="shared" si="2"/>
        <v>393.47499999999997</v>
      </c>
      <c r="Z11" s="21">
        <f t="shared" si="2"/>
        <v>6.45</v>
      </c>
      <c r="AA11" s="21">
        <f t="shared" si="2"/>
        <v>102.5925</v>
      </c>
      <c r="AB11" s="21">
        <f t="shared" si="2"/>
        <v>360.4375</v>
      </c>
    </row>
    <row r="12" spans="1:28" ht="12" customHeight="1" x14ac:dyDescent="0.25">
      <c r="A12" s="7"/>
      <c r="B12" s="6" t="s">
        <v>9</v>
      </c>
      <c r="C12" s="51"/>
      <c r="D12" s="69"/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51"/>
      <c r="Q12" s="69"/>
      <c r="R12" s="69"/>
      <c r="S12" s="69"/>
      <c r="T12" s="69"/>
      <c r="U12" s="69"/>
      <c r="V12" s="69"/>
      <c r="W12" s="50"/>
      <c r="X12" s="50"/>
      <c r="Y12" s="50"/>
      <c r="Z12" s="50"/>
      <c r="AA12" s="50"/>
      <c r="AB12" s="50"/>
    </row>
    <row r="13" spans="1:28" ht="32.25" customHeight="1" x14ac:dyDescent="0.25">
      <c r="A13" s="57">
        <v>20</v>
      </c>
      <c r="B13" s="67" t="s">
        <v>128</v>
      </c>
      <c r="C13" s="75">
        <v>100</v>
      </c>
      <c r="D13" s="69">
        <v>3.4</v>
      </c>
      <c r="E13" s="69">
        <v>11.4</v>
      </c>
      <c r="F13" s="69">
        <v>10.9</v>
      </c>
      <c r="G13" s="69">
        <v>157</v>
      </c>
      <c r="H13" s="69">
        <v>11.3</v>
      </c>
      <c r="I13" s="69">
        <v>0.25</v>
      </c>
      <c r="J13" s="69">
        <v>0.13</v>
      </c>
      <c r="K13" s="69">
        <v>2.38</v>
      </c>
      <c r="L13" s="69">
        <v>20</v>
      </c>
      <c r="M13" s="69">
        <v>0.75</v>
      </c>
      <c r="N13" s="69">
        <v>16.63</v>
      </c>
      <c r="O13" s="69">
        <v>51.25</v>
      </c>
      <c r="P13" s="75">
        <v>100</v>
      </c>
      <c r="Q13" s="69">
        <v>3.4</v>
      </c>
      <c r="R13" s="69">
        <v>11.4</v>
      </c>
      <c r="S13" s="69">
        <v>10.9</v>
      </c>
      <c r="T13" s="69">
        <v>157</v>
      </c>
      <c r="U13" s="69">
        <v>11.3</v>
      </c>
      <c r="V13" s="69">
        <v>0.25</v>
      </c>
      <c r="W13" s="69">
        <v>0.13</v>
      </c>
      <c r="X13" s="69">
        <v>2.38</v>
      </c>
      <c r="Y13" s="69">
        <v>20</v>
      </c>
      <c r="Z13" s="69">
        <v>0.75</v>
      </c>
      <c r="AA13" s="69">
        <v>16.63</v>
      </c>
      <c r="AB13" s="69">
        <v>51.25</v>
      </c>
    </row>
    <row r="14" spans="1:28" ht="32.25" customHeight="1" x14ac:dyDescent="0.25">
      <c r="A14" s="7">
        <v>71</v>
      </c>
      <c r="B14" s="55" t="s">
        <v>122</v>
      </c>
      <c r="C14" s="51">
        <v>250</v>
      </c>
      <c r="D14" s="69">
        <v>2.5</v>
      </c>
      <c r="E14" s="69">
        <v>4.9000000000000004</v>
      </c>
      <c r="F14" s="69">
        <v>14</v>
      </c>
      <c r="G14" s="69">
        <v>109</v>
      </c>
      <c r="H14" s="69">
        <v>0.6</v>
      </c>
      <c r="I14" s="69">
        <v>0.3</v>
      </c>
      <c r="J14" s="69">
        <v>0.3</v>
      </c>
      <c r="K14" s="69">
        <v>2.1</v>
      </c>
      <c r="L14" s="69">
        <v>18</v>
      </c>
      <c r="M14" s="69">
        <v>0.5</v>
      </c>
      <c r="N14" s="69">
        <v>18</v>
      </c>
      <c r="O14" s="69">
        <v>12</v>
      </c>
      <c r="P14" s="51">
        <v>250</v>
      </c>
      <c r="Q14" s="69">
        <f>D14</f>
        <v>2.5</v>
      </c>
      <c r="R14" s="69">
        <f t="shared" ref="R14:AA14" si="3">E14</f>
        <v>4.9000000000000004</v>
      </c>
      <c r="S14" s="69">
        <f t="shared" si="3"/>
        <v>14</v>
      </c>
      <c r="T14" s="69">
        <f t="shared" si="3"/>
        <v>109</v>
      </c>
      <c r="U14" s="69">
        <f t="shared" si="3"/>
        <v>0.6</v>
      </c>
      <c r="V14" s="69">
        <f t="shared" si="3"/>
        <v>0.3</v>
      </c>
      <c r="W14" s="69">
        <f t="shared" si="3"/>
        <v>0.3</v>
      </c>
      <c r="X14" s="69">
        <f t="shared" si="3"/>
        <v>2.1</v>
      </c>
      <c r="Y14" s="69">
        <f t="shared" si="3"/>
        <v>18</v>
      </c>
      <c r="Z14" s="69">
        <f t="shared" si="3"/>
        <v>0.5</v>
      </c>
      <c r="AA14" s="69">
        <f t="shared" si="3"/>
        <v>18</v>
      </c>
      <c r="AB14" s="69"/>
    </row>
    <row r="15" spans="1:28" ht="16.5" customHeight="1" x14ac:dyDescent="0.25">
      <c r="A15" s="65">
        <v>219</v>
      </c>
      <c r="B15" s="57" t="s">
        <v>31</v>
      </c>
      <c r="C15" s="58">
        <v>150</v>
      </c>
      <c r="D15" s="59">
        <v>8.4</v>
      </c>
      <c r="E15" s="59">
        <v>5.4</v>
      </c>
      <c r="F15" s="59">
        <v>45</v>
      </c>
      <c r="G15" s="59">
        <v>258.8</v>
      </c>
      <c r="H15" s="59">
        <v>0</v>
      </c>
      <c r="I15" s="59">
        <v>25</v>
      </c>
      <c r="J15" s="59">
        <v>0.2</v>
      </c>
      <c r="K15" s="59">
        <v>0</v>
      </c>
      <c r="L15" s="59">
        <v>18</v>
      </c>
      <c r="M15" s="59">
        <v>2.2999999999999998</v>
      </c>
      <c r="N15" s="59">
        <v>133</v>
      </c>
      <c r="O15" s="59">
        <v>175</v>
      </c>
      <c r="P15" s="58">
        <v>180</v>
      </c>
      <c r="Q15" s="59">
        <v>10.08</v>
      </c>
      <c r="R15" s="59">
        <v>6.48</v>
      </c>
      <c r="S15" s="59">
        <v>54</v>
      </c>
      <c r="T15" s="59">
        <v>310.55</v>
      </c>
      <c r="U15" s="59">
        <v>0</v>
      </c>
      <c r="V15" s="59">
        <v>29.99</v>
      </c>
      <c r="W15" s="59">
        <v>0.24</v>
      </c>
      <c r="X15" s="59">
        <v>0</v>
      </c>
      <c r="Y15" s="59">
        <v>26.39</v>
      </c>
      <c r="Z15" s="59">
        <v>3.35</v>
      </c>
      <c r="AA15" s="59">
        <v>191.9</v>
      </c>
      <c r="AB15" s="59">
        <v>209.99</v>
      </c>
    </row>
    <row r="16" spans="1:28" ht="15.75" customHeight="1" x14ac:dyDescent="0.25">
      <c r="A16" s="57">
        <v>161</v>
      </c>
      <c r="B16" s="57" t="s">
        <v>123</v>
      </c>
      <c r="C16" s="64" t="s">
        <v>121</v>
      </c>
      <c r="D16" s="59">
        <v>12</v>
      </c>
      <c r="E16" s="59">
        <v>10.4</v>
      </c>
      <c r="F16" s="59">
        <v>4.32</v>
      </c>
      <c r="G16" s="59">
        <v>160.47999999999999</v>
      </c>
      <c r="H16" s="59">
        <v>11.2</v>
      </c>
      <c r="I16" s="59">
        <v>0</v>
      </c>
      <c r="J16" s="59">
        <v>0.16</v>
      </c>
      <c r="K16" s="59">
        <v>1.2</v>
      </c>
      <c r="L16" s="59">
        <v>15.2</v>
      </c>
      <c r="M16" s="59">
        <v>4.4000000000000004</v>
      </c>
      <c r="N16" s="59">
        <v>42.4</v>
      </c>
      <c r="O16" s="59">
        <v>270</v>
      </c>
      <c r="P16" s="64" t="s">
        <v>127</v>
      </c>
      <c r="Q16" s="59">
        <v>14.63</v>
      </c>
      <c r="R16" s="59">
        <v>13.38</v>
      </c>
      <c r="S16" s="59">
        <v>5.41</v>
      </c>
      <c r="T16" s="59">
        <v>200.58</v>
      </c>
      <c r="U16" s="59">
        <v>13.99</v>
      </c>
      <c r="V16" s="59">
        <v>0</v>
      </c>
      <c r="W16" s="59">
        <v>0.24</v>
      </c>
      <c r="X16" s="59">
        <v>1.45</v>
      </c>
      <c r="Y16" s="59">
        <v>18.8</v>
      </c>
      <c r="Z16" s="59">
        <v>5.49</v>
      </c>
      <c r="AA16" s="59">
        <v>53</v>
      </c>
      <c r="AB16" s="59">
        <v>338</v>
      </c>
    </row>
    <row r="17" spans="1:28" x14ac:dyDescent="0.25">
      <c r="A17" s="57">
        <v>282</v>
      </c>
      <c r="B17" s="57" t="s">
        <v>35</v>
      </c>
      <c r="C17" s="58">
        <v>200</v>
      </c>
      <c r="D17" s="59">
        <v>0.1</v>
      </c>
      <c r="E17" s="59">
        <v>0.1</v>
      </c>
      <c r="F17" s="59">
        <v>23</v>
      </c>
      <c r="G17" s="59">
        <v>66</v>
      </c>
      <c r="H17" s="59">
        <v>3.6</v>
      </c>
      <c r="I17" s="59">
        <v>0</v>
      </c>
      <c r="J17" s="59">
        <v>0</v>
      </c>
      <c r="K17" s="59">
        <v>0</v>
      </c>
      <c r="L17" s="59">
        <v>14</v>
      </c>
      <c r="M17" s="59">
        <v>0.4</v>
      </c>
      <c r="N17" s="59">
        <v>5.4</v>
      </c>
      <c r="O17" s="59">
        <v>3.89</v>
      </c>
      <c r="P17" s="64">
        <v>200</v>
      </c>
      <c r="Q17" s="59">
        <f>D17</f>
        <v>0.1</v>
      </c>
      <c r="R17" s="59">
        <f t="shared" ref="R17:AA17" si="4">E17</f>
        <v>0.1</v>
      </c>
      <c r="S17" s="59">
        <f t="shared" si="4"/>
        <v>23</v>
      </c>
      <c r="T17" s="59">
        <f t="shared" si="4"/>
        <v>66</v>
      </c>
      <c r="U17" s="59">
        <f t="shared" si="4"/>
        <v>3.6</v>
      </c>
      <c r="V17" s="59">
        <f t="shared" si="4"/>
        <v>0</v>
      </c>
      <c r="W17" s="59">
        <f t="shared" si="4"/>
        <v>0</v>
      </c>
      <c r="X17" s="59">
        <f t="shared" si="4"/>
        <v>0</v>
      </c>
      <c r="Y17" s="59">
        <f t="shared" si="4"/>
        <v>14</v>
      </c>
      <c r="Z17" s="59">
        <f t="shared" si="4"/>
        <v>0.4</v>
      </c>
      <c r="AA17" s="59">
        <f t="shared" si="4"/>
        <v>5.4</v>
      </c>
      <c r="AB17" s="59">
        <f>O17</f>
        <v>3.89</v>
      </c>
    </row>
    <row r="18" spans="1:28" x14ac:dyDescent="0.25">
      <c r="A18" s="57"/>
      <c r="B18" s="57" t="s">
        <v>18</v>
      </c>
      <c r="C18" s="58" t="s">
        <v>22</v>
      </c>
      <c r="D18" s="63">
        <v>5.8</v>
      </c>
      <c r="E18" s="63">
        <v>0.9</v>
      </c>
      <c r="F18" s="63">
        <v>35</v>
      </c>
      <c r="G18" s="63">
        <v>173.2</v>
      </c>
      <c r="H18" s="63">
        <v>0</v>
      </c>
      <c r="I18" s="63">
        <v>0</v>
      </c>
      <c r="J18" s="63">
        <v>0.1</v>
      </c>
      <c r="K18" s="63">
        <v>0</v>
      </c>
      <c r="L18" s="63">
        <v>20</v>
      </c>
      <c r="M18" s="63">
        <v>1.2</v>
      </c>
      <c r="N18" s="63">
        <v>32</v>
      </c>
      <c r="O18" s="63">
        <v>83</v>
      </c>
      <c r="P18" s="58" t="s">
        <v>44</v>
      </c>
      <c r="Q18" s="59">
        <v>7.3</v>
      </c>
      <c r="R18" s="57">
        <v>1.1000000000000001</v>
      </c>
      <c r="S18" s="57">
        <v>44</v>
      </c>
      <c r="T18" s="57">
        <v>216.5</v>
      </c>
      <c r="U18" s="57">
        <v>0</v>
      </c>
      <c r="V18" s="57">
        <v>0</v>
      </c>
      <c r="W18" s="57">
        <v>0.1</v>
      </c>
      <c r="X18" s="57">
        <v>0</v>
      </c>
      <c r="Y18" s="57">
        <v>25</v>
      </c>
      <c r="Z18" s="57">
        <v>1.5</v>
      </c>
      <c r="AA18" s="57">
        <v>41</v>
      </c>
      <c r="AB18" s="57">
        <v>104</v>
      </c>
    </row>
    <row r="19" spans="1:28" x14ac:dyDescent="0.25">
      <c r="A19" s="7"/>
      <c r="B19" s="10" t="s">
        <v>16</v>
      </c>
      <c r="C19" s="51"/>
      <c r="D19" s="81">
        <f>D13+D14+D16+D17+D18</f>
        <v>23.8</v>
      </c>
      <c r="E19" s="81">
        <f>E13+E14+E16+E17+E18</f>
        <v>27.700000000000003</v>
      </c>
      <c r="F19" s="81">
        <f>F13+F14+F16+F17+F18</f>
        <v>87.22</v>
      </c>
      <c r="G19" s="81">
        <f>G13+G14+G16+G17+G18</f>
        <v>665.68000000000006</v>
      </c>
      <c r="H19" s="81">
        <f>H13+H14+H16+H17+H18</f>
        <v>26.700000000000003</v>
      </c>
      <c r="I19" s="81">
        <f>I13+I14+I16+I17+I18</f>
        <v>0.55000000000000004</v>
      </c>
      <c r="J19" s="81">
        <f>J13+J14+J16+J17+J18</f>
        <v>0.69</v>
      </c>
      <c r="K19" s="81">
        <f>K13+K14+K16+K17+K18</f>
        <v>5.6800000000000006</v>
      </c>
      <c r="L19" s="81">
        <f>L13+L14+L16+L17+L18</f>
        <v>87.2</v>
      </c>
      <c r="M19" s="81">
        <f>M13+M14+M16+M17+M18</f>
        <v>7.2500000000000009</v>
      </c>
      <c r="N19" s="81">
        <f>N13+N14+N16+N17+N18</f>
        <v>114.43</v>
      </c>
      <c r="O19" s="81">
        <f>O13+O14+O16+O17+O18</f>
        <v>420.14</v>
      </c>
      <c r="P19" s="82"/>
      <c r="Q19" s="81">
        <f>Q13+Q14+Q16+Q17+Q18</f>
        <v>27.930000000000003</v>
      </c>
      <c r="R19" s="81">
        <f>R13+R14+R16+R17+R18</f>
        <v>30.880000000000003</v>
      </c>
      <c r="S19" s="81">
        <f>S13+S14+S16+S17+S18</f>
        <v>97.31</v>
      </c>
      <c r="T19" s="81">
        <f>T13+T14+T16+T17+T18</f>
        <v>749.08</v>
      </c>
      <c r="U19" s="81">
        <f>U13+U14+U16+U17+U18</f>
        <v>29.490000000000002</v>
      </c>
      <c r="V19" s="81">
        <f>V13+V14+V16+V17+V18</f>
        <v>0.55000000000000004</v>
      </c>
      <c r="W19" s="81">
        <f>W13+W14+W16+W17+W18</f>
        <v>0.76999999999999991</v>
      </c>
      <c r="X19" s="81">
        <f>X13+X14+X16+X17+X18</f>
        <v>5.9300000000000006</v>
      </c>
      <c r="Y19" s="81">
        <f>Y13+Y14+Y16+Y17+Y18</f>
        <v>95.8</v>
      </c>
      <c r="Z19" s="81">
        <f>Z13+Z14+Z16+Z17+Z18</f>
        <v>8.64</v>
      </c>
      <c r="AA19" s="81">
        <f>AA13+AA14+AA16+AA17+AA18</f>
        <v>134.03</v>
      </c>
      <c r="AB19" s="81">
        <f t="shared" ref="AB19" si="5">AB13+AB15+AB16+AB17+AB18</f>
        <v>707.13</v>
      </c>
    </row>
    <row r="20" spans="1:28" x14ac:dyDescent="0.25">
      <c r="A20" s="7"/>
      <c r="B20" s="1" t="s">
        <v>17</v>
      </c>
      <c r="C20" s="56"/>
      <c r="D20" s="80">
        <f>D11+D19</f>
        <v>42.39</v>
      </c>
      <c r="E20" s="80">
        <f>E11+E19</f>
        <v>68.98</v>
      </c>
      <c r="F20" s="80">
        <f>F11+F19</f>
        <v>219.92</v>
      </c>
      <c r="G20" s="80">
        <f>G11+G19</f>
        <v>1647.08</v>
      </c>
      <c r="H20" s="80">
        <f>H11+H19</f>
        <v>47.34</v>
      </c>
      <c r="I20" s="80">
        <f>I11+I19</f>
        <v>0.752</v>
      </c>
      <c r="J20" s="80">
        <f>J11+J19</f>
        <v>0.92999999999999994</v>
      </c>
      <c r="K20" s="80">
        <f>K11+K19</f>
        <v>5.9600000000000009</v>
      </c>
      <c r="L20" s="80">
        <f>L11+L19</f>
        <v>443.52499999999998</v>
      </c>
      <c r="M20" s="80">
        <f>M11+M19</f>
        <v>13.100000000000001</v>
      </c>
      <c r="N20" s="80">
        <f>N11+N19</f>
        <v>206.07</v>
      </c>
      <c r="O20" s="80">
        <f>O11+O19</f>
        <v>734.09</v>
      </c>
      <c r="P20" s="79"/>
      <c r="Q20" s="80">
        <f>Q11+Q19</f>
        <v>49.180000000000007</v>
      </c>
      <c r="R20" s="80">
        <f>R11+R19</f>
        <v>49.530000000000008</v>
      </c>
      <c r="S20" s="80">
        <f>S11+S19</f>
        <v>244.13499999999999</v>
      </c>
      <c r="T20" s="80">
        <f>T11+T19</f>
        <v>1852.13</v>
      </c>
      <c r="U20" s="80">
        <f>U11+U19</f>
        <v>50.465000000000003</v>
      </c>
      <c r="V20" s="80">
        <f>V11+V19</f>
        <v>0.79400000000000004</v>
      </c>
      <c r="W20" s="80">
        <f>W11+W19</f>
        <v>1.0299999999999998</v>
      </c>
      <c r="X20" s="80">
        <f>X11+X19</f>
        <v>6.2525000000000004</v>
      </c>
      <c r="Y20" s="80">
        <f>Y11+Y19</f>
        <v>489.27499999999998</v>
      </c>
      <c r="Z20" s="80">
        <f>Z11+Z19</f>
        <v>15.09</v>
      </c>
      <c r="AA20" s="80">
        <f>AA11+AA19</f>
        <v>236.6225</v>
      </c>
      <c r="AB20" s="80">
        <f t="shared" ref="AB20" si="6">AB11+AB19</f>
        <v>1067.5675000000001</v>
      </c>
    </row>
    <row r="21" spans="1:28" x14ac:dyDescent="0.25"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</row>
  </sheetData>
  <mergeCells count="6">
    <mergeCell ref="Y3:AB3"/>
    <mergeCell ref="D3:G3"/>
    <mergeCell ref="H3:K3"/>
    <mergeCell ref="L3:O3"/>
    <mergeCell ref="Q3:T3"/>
    <mergeCell ref="U3:X3"/>
  </mergeCells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4"/>
  <sheetViews>
    <sheetView workbookViewId="0">
      <selection activeCell="AC18" sqref="AC18"/>
    </sheetView>
  </sheetViews>
  <sheetFormatPr defaultRowHeight="15" x14ac:dyDescent="0.25"/>
  <cols>
    <col min="1" max="1" width="4.42578125" customWidth="1"/>
    <col min="2" max="2" width="34.85546875" customWidth="1"/>
    <col min="3" max="3" width="7.7109375" customWidth="1"/>
    <col min="4" max="4" width="3.28515625" customWidth="1"/>
    <col min="5" max="6" width="3.42578125" customWidth="1"/>
    <col min="7" max="7" width="4.85546875" customWidth="1"/>
    <col min="8" max="12" width="3.42578125" customWidth="1"/>
    <col min="13" max="13" width="3.28515625" customWidth="1"/>
    <col min="14" max="15" width="3.42578125" customWidth="1"/>
    <col min="16" max="16" width="7.85546875" customWidth="1"/>
    <col min="17" max="17" width="3.7109375" customWidth="1"/>
    <col min="18" max="19" width="3.42578125" customWidth="1"/>
    <col min="20" max="20" width="5" customWidth="1"/>
    <col min="21" max="21" width="3.42578125" customWidth="1"/>
    <col min="22" max="22" width="3" customWidth="1"/>
    <col min="23" max="23" width="4" customWidth="1"/>
    <col min="24" max="24" width="3.28515625" customWidth="1"/>
    <col min="25" max="25" width="4.7109375" customWidth="1"/>
    <col min="26" max="26" width="4" customWidth="1"/>
    <col min="27" max="27" width="4.28515625" customWidth="1"/>
    <col min="28" max="28" width="4.140625" customWidth="1"/>
  </cols>
  <sheetData>
    <row r="1" spans="1:28" x14ac:dyDescent="0.25">
      <c r="A1" s="18"/>
      <c r="B1" s="28" t="s">
        <v>111</v>
      </c>
      <c r="C1" s="28"/>
      <c r="D1" s="1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</row>
    <row r="2" spans="1:28" x14ac:dyDescent="0.25">
      <c r="A2" s="18"/>
      <c r="B2" s="29" t="s">
        <v>43</v>
      </c>
      <c r="C2" s="28"/>
      <c r="D2" s="1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</row>
    <row r="3" spans="1:28" ht="15" customHeight="1" x14ac:dyDescent="0.25">
      <c r="A3" s="7"/>
      <c r="B3" s="1" t="s">
        <v>0</v>
      </c>
      <c r="C3" s="76" t="s">
        <v>82</v>
      </c>
      <c r="D3" s="97" t="s">
        <v>14</v>
      </c>
      <c r="E3" s="98"/>
      <c r="F3" s="98"/>
      <c r="G3" s="99"/>
      <c r="H3" s="96" t="s">
        <v>1</v>
      </c>
      <c r="I3" s="96"/>
      <c r="J3" s="96"/>
      <c r="K3" s="96"/>
      <c r="L3" s="96" t="s">
        <v>15</v>
      </c>
      <c r="M3" s="96"/>
      <c r="N3" s="96"/>
      <c r="O3" s="96"/>
      <c r="P3" s="76" t="s">
        <v>83</v>
      </c>
      <c r="Q3" s="97" t="s">
        <v>14</v>
      </c>
      <c r="R3" s="98"/>
      <c r="S3" s="98"/>
      <c r="T3" s="99"/>
      <c r="U3" s="96" t="s">
        <v>1</v>
      </c>
      <c r="V3" s="96"/>
      <c r="W3" s="96"/>
      <c r="X3" s="96"/>
      <c r="Y3" s="96" t="s">
        <v>15</v>
      </c>
      <c r="Z3" s="96"/>
      <c r="AA3" s="96"/>
      <c r="AB3" s="96"/>
    </row>
    <row r="4" spans="1:28" x14ac:dyDescent="0.25">
      <c r="A4" s="7"/>
      <c r="B4" s="1" t="s">
        <v>2</v>
      </c>
      <c r="C4" s="1" t="s">
        <v>12</v>
      </c>
      <c r="D4" s="1" t="s">
        <v>3</v>
      </c>
      <c r="E4" s="1" t="s">
        <v>4</v>
      </c>
      <c r="F4" s="1" t="s">
        <v>5</v>
      </c>
      <c r="G4" s="1" t="s">
        <v>11</v>
      </c>
      <c r="H4" s="1" t="s">
        <v>7</v>
      </c>
      <c r="I4" s="1" t="s">
        <v>84</v>
      </c>
      <c r="J4" s="1" t="s">
        <v>6</v>
      </c>
      <c r="K4" s="1" t="s">
        <v>85</v>
      </c>
      <c r="L4" s="1" t="s">
        <v>8</v>
      </c>
      <c r="M4" s="1" t="s">
        <v>13</v>
      </c>
      <c r="N4" s="1" t="s">
        <v>86</v>
      </c>
      <c r="O4" s="1" t="s">
        <v>87</v>
      </c>
      <c r="P4" s="1" t="s">
        <v>12</v>
      </c>
      <c r="Q4" s="1" t="s">
        <v>3</v>
      </c>
      <c r="R4" s="1" t="s">
        <v>4</v>
      </c>
      <c r="S4" s="1" t="s">
        <v>5</v>
      </c>
      <c r="T4" s="1" t="s">
        <v>11</v>
      </c>
      <c r="U4" s="1" t="s">
        <v>7</v>
      </c>
      <c r="V4" s="1" t="s">
        <v>84</v>
      </c>
      <c r="W4" s="1" t="s">
        <v>6</v>
      </c>
      <c r="X4" s="1" t="s">
        <v>85</v>
      </c>
      <c r="Y4" s="1" t="s">
        <v>8</v>
      </c>
      <c r="Z4" s="1" t="s">
        <v>13</v>
      </c>
      <c r="AA4" s="1" t="s">
        <v>86</v>
      </c>
      <c r="AB4" s="1" t="s">
        <v>87</v>
      </c>
    </row>
    <row r="5" spans="1:28" ht="19.5" customHeight="1" x14ac:dyDescent="0.25">
      <c r="A5" s="57">
        <v>104</v>
      </c>
      <c r="B5" s="55" t="s">
        <v>77</v>
      </c>
      <c r="C5" s="51" t="s">
        <v>25</v>
      </c>
      <c r="D5" s="69">
        <v>7.9</v>
      </c>
      <c r="E5" s="69">
        <v>8.1999999999999993</v>
      </c>
      <c r="F5" s="69">
        <v>35</v>
      </c>
      <c r="G5" s="69">
        <v>246.17</v>
      </c>
      <c r="H5" s="69">
        <v>0.4</v>
      </c>
      <c r="I5" s="69">
        <v>0</v>
      </c>
      <c r="J5" s="69">
        <v>7.0000000000000007E-2</v>
      </c>
      <c r="K5" s="69">
        <v>0.2</v>
      </c>
      <c r="L5" s="69">
        <v>153</v>
      </c>
      <c r="M5" s="69">
        <v>2.4</v>
      </c>
      <c r="N5" s="69">
        <v>8.4</v>
      </c>
      <c r="O5" s="69">
        <v>50</v>
      </c>
      <c r="P5" s="56" t="s">
        <v>92</v>
      </c>
      <c r="Q5" s="69">
        <f>D5*250/200</f>
        <v>9.875</v>
      </c>
      <c r="R5" s="69">
        <f t="shared" ref="R5:AB5" si="0">E5*250/200</f>
        <v>10.25</v>
      </c>
      <c r="S5" s="69">
        <f t="shared" si="0"/>
        <v>43.75</v>
      </c>
      <c r="T5" s="69">
        <f t="shared" si="0"/>
        <v>307.71249999999998</v>
      </c>
      <c r="U5" s="69">
        <f t="shared" si="0"/>
        <v>0.5</v>
      </c>
      <c r="V5" s="69">
        <f t="shared" si="0"/>
        <v>0</v>
      </c>
      <c r="W5" s="69">
        <f t="shared" si="0"/>
        <v>8.7499999999999994E-2</v>
      </c>
      <c r="X5" s="69">
        <f t="shared" si="0"/>
        <v>0.25</v>
      </c>
      <c r="Y5" s="69">
        <f t="shared" si="0"/>
        <v>191.25</v>
      </c>
      <c r="Z5" s="69">
        <f t="shared" si="0"/>
        <v>3</v>
      </c>
      <c r="AA5" s="69">
        <f t="shared" si="0"/>
        <v>10.5</v>
      </c>
      <c r="AB5" s="69">
        <f t="shared" si="0"/>
        <v>62.5</v>
      </c>
    </row>
    <row r="6" spans="1:28" ht="21" customHeight="1" x14ac:dyDescent="0.25">
      <c r="A6" s="65">
        <v>296</v>
      </c>
      <c r="B6" s="55" t="s">
        <v>30</v>
      </c>
      <c r="C6" s="56">
        <v>200</v>
      </c>
      <c r="D6" s="57">
        <v>1.6</v>
      </c>
      <c r="E6" s="57">
        <v>1.6</v>
      </c>
      <c r="F6" s="57">
        <v>17</v>
      </c>
      <c r="G6" s="57">
        <v>89.32</v>
      </c>
      <c r="H6" s="57">
        <v>1.4</v>
      </c>
      <c r="I6" s="57">
        <v>4.2</v>
      </c>
      <c r="J6" s="57">
        <v>0.1</v>
      </c>
      <c r="K6" s="57">
        <v>0.3</v>
      </c>
      <c r="L6" s="57">
        <v>63.9</v>
      </c>
      <c r="M6" s="57">
        <v>0</v>
      </c>
      <c r="N6" s="57">
        <v>8.6999999999999993</v>
      </c>
      <c r="O6" s="57">
        <v>40</v>
      </c>
      <c r="P6" s="56">
        <v>200</v>
      </c>
      <c r="Q6" s="62">
        <v>1.6</v>
      </c>
      <c r="R6" s="62">
        <v>1.6</v>
      </c>
      <c r="S6" s="62">
        <v>17</v>
      </c>
      <c r="T6" s="62">
        <v>89.32</v>
      </c>
      <c r="U6" s="62">
        <v>1.4</v>
      </c>
      <c r="V6" s="62">
        <v>4.2</v>
      </c>
      <c r="W6" s="62">
        <v>0.1</v>
      </c>
      <c r="X6" s="62">
        <v>0</v>
      </c>
      <c r="Y6" s="62">
        <v>63.9</v>
      </c>
      <c r="Z6" s="62">
        <v>0</v>
      </c>
      <c r="AA6" s="62">
        <v>8.67</v>
      </c>
      <c r="AB6" s="62">
        <v>40</v>
      </c>
    </row>
    <row r="7" spans="1:28" ht="18.75" customHeight="1" x14ac:dyDescent="0.25">
      <c r="A7" s="57"/>
      <c r="B7" s="55" t="s">
        <v>20</v>
      </c>
      <c r="C7" s="60">
        <v>40</v>
      </c>
      <c r="D7" s="59">
        <v>3.2</v>
      </c>
      <c r="E7" s="59">
        <v>0.4</v>
      </c>
      <c r="F7" s="59">
        <v>19</v>
      </c>
      <c r="G7" s="59">
        <v>94</v>
      </c>
      <c r="H7" s="59">
        <v>0</v>
      </c>
      <c r="I7" s="59">
        <v>0</v>
      </c>
      <c r="J7" s="59">
        <v>0</v>
      </c>
      <c r="K7" s="59">
        <v>0</v>
      </c>
      <c r="L7" s="59">
        <v>8.6999999999999993</v>
      </c>
      <c r="M7" s="59">
        <v>0.4</v>
      </c>
      <c r="N7" s="59">
        <v>13.2</v>
      </c>
      <c r="O7" s="59">
        <v>30.6</v>
      </c>
      <c r="P7" s="56">
        <v>50</v>
      </c>
      <c r="Q7" s="62">
        <v>4</v>
      </c>
      <c r="R7" s="62">
        <v>0.5</v>
      </c>
      <c r="S7" s="62">
        <v>24</v>
      </c>
      <c r="T7" s="62">
        <v>117.5</v>
      </c>
      <c r="U7" s="62">
        <v>0</v>
      </c>
      <c r="V7" s="62">
        <v>0</v>
      </c>
      <c r="W7" s="62">
        <v>0</v>
      </c>
      <c r="X7" s="62">
        <v>0</v>
      </c>
      <c r="Y7" s="62">
        <v>11</v>
      </c>
      <c r="Z7" s="62">
        <v>0.5</v>
      </c>
      <c r="AA7" s="62">
        <v>17</v>
      </c>
      <c r="AB7" s="62">
        <v>38</v>
      </c>
    </row>
    <row r="8" spans="1:28" ht="18.75" customHeight="1" x14ac:dyDescent="0.25">
      <c r="A8" s="57">
        <v>602</v>
      </c>
      <c r="B8" s="55" t="s">
        <v>113</v>
      </c>
      <c r="C8" s="60">
        <v>50</v>
      </c>
      <c r="D8" s="59">
        <v>1.4</v>
      </c>
      <c r="E8" s="59">
        <v>1.65</v>
      </c>
      <c r="F8" s="59">
        <v>38.65</v>
      </c>
      <c r="G8" s="59">
        <v>177</v>
      </c>
      <c r="H8" s="59">
        <v>0</v>
      </c>
      <c r="I8" s="59">
        <v>1.5E-3</v>
      </c>
      <c r="J8" s="59">
        <v>0</v>
      </c>
      <c r="K8" s="59">
        <v>0</v>
      </c>
      <c r="L8" s="59">
        <v>8</v>
      </c>
      <c r="M8" s="59">
        <v>0.75</v>
      </c>
      <c r="N8" s="59">
        <v>0</v>
      </c>
      <c r="O8" s="59">
        <v>0</v>
      </c>
      <c r="P8" s="60">
        <v>50</v>
      </c>
      <c r="Q8" s="59">
        <v>1.4</v>
      </c>
      <c r="R8" s="59">
        <v>1.65</v>
      </c>
      <c r="S8" s="59">
        <v>38.65</v>
      </c>
      <c r="T8" s="59">
        <v>177</v>
      </c>
      <c r="U8" s="59">
        <v>0</v>
      </c>
      <c r="V8" s="59">
        <v>1.5E-3</v>
      </c>
      <c r="W8" s="59">
        <v>0</v>
      </c>
      <c r="X8" s="59">
        <v>0</v>
      </c>
      <c r="Y8" s="59">
        <v>8</v>
      </c>
      <c r="Z8" s="59">
        <v>0.75</v>
      </c>
      <c r="AA8" s="59">
        <v>0</v>
      </c>
      <c r="AB8" s="59">
        <v>0</v>
      </c>
    </row>
    <row r="9" spans="1:28" ht="21" customHeight="1" x14ac:dyDescent="0.25">
      <c r="A9" s="57">
        <v>366</v>
      </c>
      <c r="B9" s="55" t="s">
        <v>21</v>
      </c>
      <c r="C9" s="60">
        <v>15</v>
      </c>
      <c r="D9" s="59">
        <v>3.9</v>
      </c>
      <c r="E9" s="59">
        <v>3.9</v>
      </c>
      <c r="F9" s="59">
        <v>0</v>
      </c>
      <c r="G9" s="59">
        <v>51.6</v>
      </c>
      <c r="H9" s="59">
        <v>0</v>
      </c>
      <c r="I9" s="59">
        <v>19</v>
      </c>
      <c r="J9" s="59">
        <v>0</v>
      </c>
      <c r="K9" s="59">
        <v>0</v>
      </c>
      <c r="L9" s="59">
        <v>142.5</v>
      </c>
      <c r="M9" s="59">
        <v>0</v>
      </c>
      <c r="N9" s="59">
        <v>6.8</v>
      </c>
      <c r="O9" s="59">
        <v>84.5</v>
      </c>
      <c r="P9" s="66">
        <v>15</v>
      </c>
      <c r="Q9" s="59">
        <f>D9</f>
        <v>3.9</v>
      </c>
      <c r="R9" s="59">
        <f t="shared" ref="R9:AB9" si="1">E9</f>
        <v>3.9</v>
      </c>
      <c r="S9" s="59">
        <f t="shared" si="1"/>
        <v>0</v>
      </c>
      <c r="T9" s="59">
        <f t="shared" si="1"/>
        <v>51.6</v>
      </c>
      <c r="U9" s="59">
        <f t="shared" si="1"/>
        <v>0</v>
      </c>
      <c r="V9" s="59">
        <f t="shared" si="1"/>
        <v>19</v>
      </c>
      <c r="W9" s="59">
        <f t="shared" si="1"/>
        <v>0</v>
      </c>
      <c r="X9" s="59">
        <f t="shared" si="1"/>
        <v>0</v>
      </c>
      <c r="Y9" s="59">
        <f t="shared" si="1"/>
        <v>142.5</v>
      </c>
      <c r="Z9" s="59">
        <f t="shared" si="1"/>
        <v>0</v>
      </c>
      <c r="AA9" s="59">
        <f t="shared" si="1"/>
        <v>6.8</v>
      </c>
      <c r="AB9" s="59">
        <f t="shared" si="1"/>
        <v>84.5</v>
      </c>
    </row>
    <row r="10" spans="1:28" x14ac:dyDescent="0.25">
      <c r="A10" s="57">
        <v>532</v>
      </c>
      <c r="B10" s="55" t="s">
        <v>115</v>
      </c>
      <c r="C10" s="56">
        <v>200</v>
      </c>
      <c r="D10" s="59">
        <v>0.1</v>
      </c>
      <c r="E10" s="59">
        <v>0</v>
      </c>
      <c r="F10" s="59">
        <v>25.4</v>
      </c>
      <c r="G10" s="59">
        <v>110</v>
      </c>
      <c r="H10" s="59">
        <v>4</v>
      </c>
      <c r="I10" s="59">
        <v>0.02</v>
      </c>
      <c r="J10" s="59">
        <v>0.02</v>
      </c>
      <c r="K10" s="59">
        <v>0</v>
      </c>
      <c r="L10" s="59">
        <v>14</v>
      </c>
      <c r="M10" s="59">
        <v>0.04</v>
      </c>
      <c r="N10" s="59">
        <v>0</v>
      </c>
      <c r="O10" s="59">
        <v>0</v>
      </c>
      <c r="P10" s="56">
        <v>200</v>
      </c>
      <c r="Q10" s="59">
        <v>0.1</v>
      </c>
      <c r="R10" s="59">
        <v>0</v>
      </c>
      <c r="S10" s="59">
        <v>25.4</v>
      </c>
      <c r="T10" s="59">
        <v>110</v>
      </c>
      <c r="U10" s="59">
        <v>4</v>
      </c>
      <c r="V10" s="59">
        <v>0.02</v>
      </c>
      <c r="W10" s="59">
        <v>0.02</v>
      </c>
      <c r="X10" s="59">
        <v>0</v>
      </c>
      <c r="Y10" s="59">
        <v>14</v>
      </c>
      <c r="Z10" s="59">
        <v>0.04</v>
      </c>
      <c r="AA10" s="59">
        <v>0</v>
      </c>
      <c r="AB10" s="59">
        <v>0</v>
      </c>
    </row>
    <row r="11" spans="1:28" ht="16.5" customHeight="1" x14ac:dyDescent="0.25">
      <c r="A11" s="7"/>
      <c r="B11" s="10" t="s">
        <v>16</v>
      </c>
      <c r="C11" s="56"/>
      <c r="D11" s="21">
        <f t="shared" ref="D11:O11" si="2">SUM(D5:D10)</f>
        <v>18.100000000000001</v>
      </c>
      <c r="E11" s="21">
        <f t="shared" si="2"/>
        <v>15.75</v>
      </c>
      <c r="F11" s="21">
        <f t="shared" si="2"/>
        <v>135.05000000000001</v>
      </c>
      <c r="G11" s="21">
        <f t="shared" si="2"/>
        <v>768.09</v>
      </c>
      <c r="H11" s="21">
        <f t="shared" si="2"/>
        <v>5.8</v>
      </c>
      <c r="I11" s="21">
        <f t="shared" si="2"/>
        <v>23.221499999999999</v>
      </c>
      <c r="J11" s="21">
        <f t="shared" si="2"/>
        <v>0.19</v>
      </c>
      <c r="K11" s="21">
        <f t="shared" si="2"/>
        <v>0.5</v>
      </c>
      <c r="L11" s="21">
        <f t="shared" si="2"/>
        <v>390.1</v>
      </c>
      <c r="M11" s="21">
        <f t="shared" si="2"/>
        <v>3.59</v>
      </c>
      <c r="N11" s="21">
        <f t="shared" si="2"/>
        <v>37.1</v>
      </c>
      <c r="O11" s="21">
        <f t="shared" si="2"/>
        <v>205.1</v>
      </c>
      <c r="P11" s="21"/>
      <c r="Q11" s="21">
        <f t="shared" ref="Q11:AB11" si="3">SUM(Q5:Q10)</f>
        <v>20.875</v>
      </c>
      <c r="R11" s="21">
        <f t="shared" si="3"/>
        <v>17.899999999999999</v>
      </c>
      <c r="S11" s="21">
        <f t="shared" si="3"/>
        <v>148.80000000000001</v>
      </c>
      <c r="T11" s="21">
        <f t="shared" si="3"/>
        <v>853.13250000000005</v>
      </c>
      <c r="U11" s="21">
        <f t="shared" si="3"/>
        <v>5.9</v>
      </c>
      <c r="V11" s="21">
        <f t="shared" si="3"/>
        <v>23.221499999999999</v>
      </c>
      <c r="W11" s="21">
        <f t="shared" si="3"/>
        <v>0.20749999999999999</v>
      </c>
      <c r="X11" s="21">
        <f t="shared" si="3"/>
        <v>0.25</v>
      </c>
      <c r="Y11" s="21">
        <f t="shared" si="3"/>
        <v>430.65</v>
      </c>
      <c r="Z11" s="21">
        <f t="shared" si="3"/>
        <v>4.29</v>
      </c>
      <c r="AA11" s="21">
        <f t="shared" si="3"/>
        <v>42.97</v>
      </c>
      <c r="AB11" s="21">
        <f t="shared" si="3"/>
        <v>225</v>
      </c>
    </row>
    <row r="12" spans="1:28" ht="12.75" customHeight="1" x14ac:dyDescent="0.25">
      <c r="A12" s="7"/>
      <c r="B12" s="6" t="s">
        <v>9</v>
      </c>
      <c r="C12" s="51"/>
      <c r="D12" s="69"/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51"/>
      <c r="Q12" s="69"/>
      <c r="R12" s="69"/>
      <c r="S12" s="69"/>
      <c r="T12" s="69"/>
      <c r="U12" s="69"/>
      <c r="V12" s="69"/>
      <c r="W12" s="50"/>
      <c r="X12" s="50"/>
      <c r="Y12" s="50"/>
      <c r="Z12" s="50"/>
      <c r="AA12" s="50"/>
      <c r="AB12" s="50"/>
    </row>
    <row r="13" spans="1:28" ht="26.25" customHeight="1" x14ac:dyDescent="0.25">
      <c r="A13" s="90">
        <v>18</v>
      </c>
      <c r="B13" s="67" t="s">
        <v>54</v>
      </c>
      <c r="C13" s="56">
        <v>60</v>
      </c>
      <c r="D13" s="59">
        <v>0.59</v>
      </c>
      <c r="E13" s="59">
        <v>3.07</v>
      </c>
      <c r="F13" s="59">
        <v>2.7</v>
      </c>
      <c r="G13" s="59">
        <v>39.49</v>
      </c>
      <c r="H13" s="59">
        <v>10.5</v>
      </c>
      <c r="I13" s="59">
        <v>0</v>
      </c>
      <c r="J13" s="59">
        <v>0</v>
      </c>
      <c r="K13" s="59">
        <v>0</v>
      </c>
      <c r="L13" s="59">
        <v>18.29</v>
      </c>
      <c r="M13" s="59">
        <v>0.45</v>
      </c>
      <c r="N13" s="59">
        <v>18.600000000000001</v>
      </c>
      <c r="O13" s="59">
        <v>28.6</v>
      </c>
      <c r="P13" s="56">
        <v>80</v>
      </c>
      <c r="Q13" s="59">
        <f>D13*80/60</f>
        <v>0.78666666666666663</v>
      </c>
      <c r="R13" s="59">
        <f t="shared" ref="R13" si="4">E13*80/60</f>
        <v>4.0933333333333328</v>
      </c>
      <c r="S13" s="59">
        <f t="shared" ref="S13" si="5">F13*80/60</f>
        <v>3.6</v>
      </c>
      <c r="T13" s="59">
        <f t="shared" ref="T13" si="6">G13*80/60</f>
        <v>52.653333333333336</v>
      </c>
      <c r="U13" s="59">
        <f t="shared" ref="U13" si="7">H13*80/60</f>
        <v>14</v>
      </c>
      <c r="V13" s="59">
        <f t="shared" ref="V13" si="8">I13*80/60</f>
        <v>0</v>
      </c>
      <c r="W13" s="59">
        <f t="shared" ref="W13" si="9">J13*80/60</f>
        <v>0</v>
      </c>
      <c r="X13" s="59">
        <f t="shared" ref="X13" si="10">K13*80/60</f>
        <v>0</v>
      </c>
      <c r="Y13" s="59">
        <f t="shared" ref="Y13" si="11">L13*80/60</f>
        <v>24.386666666666663</v>
      </c>
      <c r="Z13" s="59">
        <f t="shared" ref="Z13" si="12">M13*80/60</f>
        <v>0.6</v>
      </c>
      <c r="AA13" s="59">
        <f t="shared" ref="AA13" si="13">N13*80/60</f>
        <v>24.8</v>
      </c>
      <c r="AB13" s="59">
        <f t="shared" ref="AB13" si="14">O13*80/60</f>
        <v>38.133333333333333</v>
      </c>
    </row>
    <row r="14" spans="1:28" ht="24.75" customHeight="1" x14ac:dyDescent="0.25">
      <c r="A14" s="7">
        <v>41</v>
      </c>
      <c r="B14" s="68" t="s">
        <v>108</v>
      </c>
      <c r="C14" s="87" t="s">
        <v>105</v>
      </c>
      <c r="D14" s="59">
        <v>10.26</v>
      </c>
      <c r="E14" s="59">
        <v>10.62</v>
      </c>
      <c r="F14" s="59">
        <v>11.72</v>
      </c>
      <c r="G14" s="59">
        <v>183.69</v>
      </c>
      <c r="H14" s="59">
        <v>5.57</v>
      </c>
      <c r="I14" s="59">
        <v>24</v>
      </c>
      <c r="J14" s="59">
        <v>7.0000000000000007E-2</v>
      </c>
      <c r="K14" s="59">
        <v>0.1</v>
      </c>
      <c r="L14" s="59">
        <v>34</v>
      </c>
      <c r="M14" s="59">
        <v>1.3</v>
      </c>
      <c r="N14" s="59">
        <v>32</v>
      </c>
      <c r="O14" s="59">
        <v>41</v>
      </c>
      <c r="P14" s="86" t="s">
        <v>104</v>
      </c>
      <c r="Q14" s="69">
        <v>11</v>
      </c>
      <c r="R14" s="69">
        <v>11.64</v>
      </c>
      <c r="S14" s="69">
        <v>14.49</v>
      </c>
      <c r="T14" s="69">
        <v>206.9</v>
      </c>
      <c r="U14" s="69">
        <v>6.92</v>
      </c>
      <c r="V14" s="69">
        <v>30</v>
      </c>
      <c r="W14" s="69">
        <v>8.6999999999999994E-2</v>
      </c>
      <c r="X14" s="69">
        <v>0.1</v>
      </c>
      <c r="Y14" s="69">
        <v>42.5</v>
      </c>
      <c r="Z14" s="69">
        <v>1.58</v>
      </c>
      <c r="AA14" s="69">
        <v>39.619999999999997</v>
      </c>
      <c r="AB14" s="69">
        <v>51.77</v>
      </c>
    </row>
    <row r="15" spans="1:28" ht="12.75" customHeight="1" x14ac:dyDescent="0.25">
      <c r="A15" s="57">
        <v>224</v>
      </c>
      <c r="B15" s="55" t="s">
        <v>24</v>
      </c>
      <c r="C15" s="77">
        <v>100</v>
      </c>
      <c r="D15" s="69">
        <v>2.7</v>
      </c>
      <c r="E15" s="69">
        <v>4.7</v>
      </c>
      <c r="F15" s="69">
        <v>19</v>
      </c>
      <c r="G15" s="69">
        <v>145</v>
      </c>
      <c r="H15" s="69">
        <v>7.3</v>
      </c>
      <c r="I15" s="69">
        <v>25</v>
      </c>
      <c r="J15" s="69">
        <v>0</v>
      </c>
      <c r="K15" s="69">
        <v>0</v>
      </c>
      <c r="L15" s="69">
        <v>2.5</v>
      </c>
      <c r="M15" s="69">
        <v>0.4</v>
      </c>
      <c r="N15" s="69">
        <v>18</v>
      </c>
      <c r="O15" s="69">
        <v>50.7</v>
      </c>
      <c r="P15" s="78">
        <v>150</v>
      </c>
      <c r="Q15" s="69">
        <f>D15*150/100</f>
        <v>4.05</v>
      </c>
      <c r="R15" s="69">
        <f t="shared" ref="R15:AB15" si="15">E15*150/100</f>
        <v>7.05</v>
      </c>
      <c r="S15" s="69">
        <f t="shared" si="15"/>
        <v>28.5</v>
      </c>
      <c r="T15" s="69">
        <f t="shared" si="15"/>
        <v>217.5</v>
      </c>
      <c r="U15" s="69">
        <f t="shared" si="15"/>
        <v>10.95</v>
      </c>
      <c r="V15" s="69">
        <f t="shared" si="15"/>
        <v>37.5</v>
      </c>
      <c r="W15" s="69">
        <f t="shared" si="15"/>
        <v>0</v>
      </c>
      <c r="X15" s="69">
        <f t="shared" si="15"/>
        <v>0</v>
      </c>
      <c r="Y15" s="69">
        <f t="shared" si="15"/>
        <v>3.75</v>
      </c>
      <c r="Z15" s="69">
        <f t="shared" si="15"/>
        <v>0.6</v>
      </c>
      <c r="AA15" s="69">
        <f t="shared" si="15"/>
        <v>27</v>
      </c>
      <c r="AB15" s="69">
        <f t="shared" si="15"/>
        <v>76.05</v>
      </c>
    </row>
    <row r="16" spans="1:28" ht="18.75" customHeight="1" x14ac:dyDescent="0.25">
      <c r="A16" s="57">
        <v>161</v>
      </c>
      <c r="B16" s="57" t="s">
        <v>124</v>
      </c>
      <c r="C16" s="64" t="s">
        <v>121</v>
      </c>
      <c r="D16" s="59">
        <v>10</v>
      </c>
      <c r="E16" s="59">
        <v>5.9</v>
      </c>
      <c r="F16" s="59">
        <v>5.5</v>
      </c>
      <c r="G16" s="59">
        <v>117.8</v>
      </c>
      <c r="H16" s="59">
        <v>6</v>
      </c>
      <c r="I16" s="59">
        <v>0</v>
      </c>
      <c r="J16" s="59">
        <v>0.1</v>
      </c>
      <c r="K16" s="59">
        <v>3.1</v>
      </c>
      <c r="L16" s="59">
        <v>27</v>
      </c>
      <c r="M16" s="59">
        <v>0.9</v>
      </c>
      <c r="N16" s="59">
        <v>47</v>
      </c>
      <c r="O16" s="59">
        <v>119</v>
      </c>
      <c r="P16" s="64" t="s">
        <v>98</v>
      </c>
      <c r="Q16" s="59">
        <v>13</v>
      </c>
      <c r="R16" s="59">
        <v>7.5</v>
      </c>
      <c r="S16" s="59">
        <v>6.9</v>
      </c>
      <c r="T16" s="59">
        <v>148.85</v>
      </c>
      <c r="U16" s="59">
        <v>7.6</v>
      </c>
      <c r="V16" s="59">
        <v>0</v>
      </c>
      <c r="W16" s="59">
        <v>0.1</v>
      </c>
      <c r="X16" s="59">
        <v>3.9</v>
      </c>
      <c r="Y16" s="59">
        <v>34</v>
      </c>
      <c r="Z16" s="59">
        <v>1.1000000000000001</v>
      </c>
      <c r="AA16" s="59">
        <v>59.6</v>
      </c>
      <c r="AB16" s="59">
        <v>151</v>
      </c>
    </row>
    <row r="17" spans="1:28" x14ac:dyDescent="0.25">
      <c r="A17" s="69">
        <v>527</v>
      </c>
      <c r="B17" s="55" t="s">
        <v>75</v>
      </c>
      <c r="C17" s="51">
        <v>200</v>
      </c>
      <c r="D17" s="69">
        <f t="shared" ref="D17:J17" si="16">Q17/18*15</f>
        <v>0.41666666666666663</v>
      </c>
      <c r="E17" s="69">
        <f t="shared" si="16"/>
        <v>0</v>
      </c>
      <c r="F17" s="69">
        <f t="shared" si="16"/>
        <v>20</v>
      </c>
      <c r="G17" s="69">
        <f t="shared" si="16"/>
        <v>82.5</v>
      </c>
      <c r="H17" s="69">
        <f t="shared" si="16"/>
        <v>0.41666666666666663</v>
      </c>
      <c r="I17" s="69">
        <f t="shared" si="16"/>
        <v>0</v>
      </c>
      <c r="J17" s="69">
        <f t="shared" si="16"/>
        <v>0</v>
      </c>
      <c r="K17" s="69">
        <v>0.1</v>
      </c>
      <c r="L17" s="69">
        <f t="shared" ref="L17:M17" si="17">Y17/18*15</f>
        <v>35.833333333333336</v>
      </c>
      <c r="M17" s="69">
        <f t="shared" si="17"/>
        <v>0.41666666666666663</v>
      </c>
      <c r="N17" s="69">
        <v>5.4</v>
      </c>
      <c r="O17" s="69">
        <v>3.89</v>
      </c>
      <c r="P17" s="52">
        <v>200</v>
      </c>
      <c r="Q17" s="69">
        <v>0.5</v>
      </c>
      <c r="R17" s="69">
        <v>0</v>
      </c>
      <c r="S17" s="69">
        <v>24</v>
      </c>
      <c r="T17" s="69">
        <v>99</v>
      </c>
      <c r="U17" s="69">
        <v>0.5</v>
      </c>
      <c r="V17" s="50">
        <v>0</v>
      </c>
      <c r="W17" s="50">
        <v>0</v>
      </c>
      <c r="X17" s="50">
        <v>0</v>
      </c>
      <c r="Y17" s="50">
        <v>43</v>
      </c>
      <c r="Z17" s="50">
        <v>0.5</v>
      </c>
      <c r="AA17" s="50">
        <v>5.4</v>
      </c>
      <c r="AB17" s="50">
        <v>3.9</v>
      </c>
    </row>
    <row r="18" spans="1:28" ht="12.75" customHeight="1" x14ac:dyDescent="0.25">
      <c r="A18" s="57"/>
      <c r="B18" s="57" t="s">
        <v>18</v>
      </c>
      <c r="C18" s="58" t="s">
        <v>22</v>
      </c>
      <c r="D18" s="63">
        <v>5.8</v>
      </c>
      <c r="E18" s="63">
        <v>0.9</v>
      </c>
      <c r="F18" s="63">
        <v>35</v>
      </c>
      <c r="G18" s="63">
        <v>173.2</v>
      </c>
      <c r="H18" s="63">
        <v>0</v>
      </c>
      <c r="I18" s="63">
        <v>0</v>
      </c>
      <c r="J18" s="63">
        <v>0.1</v>
      </c>
      <c r="K18" s="63">
        <v>0</v>
      </c>
      <c r="L18" s="63">
        <v>20</v>
      </c>
      <c r="M18" s="63">
        <v>1.2</v>
      </c>
      <c r="N18" s="63">
        <v>32</v>
      </c>
      <c r="O18" s="63">
        <v>83</v>
      </c>
      <c r="P18" s="58" t="s">
        <v>44</v>
      </c>
      <c r="Q18" s="59">
        <v>7.3</v>
      </c>
      <c r="R18" s="57">
        <v>1.1000000000000001</v>
      </c>
      <c r="S18" s="57">
        <v>44</v>
      </c>
      <c r="T18" s="57">
        <v>216.5</v>
      </c>
      <c r="U18" s="57">
        <v>0</v>
      </c>
      <c r="V18" s="57">
        <v>0</v>
      </c>
      <c r="W18" s="57">
        <v>0.1</v>
      </c>
      <c r="X18" s="57">
        <v>0</v>
      </c>
      <c r="Y18" s="57">
        <v>25</v>
      </c>
      <c r="Z18" s="57">
        <v>1.5</v>
      </c>
      <c r="AA18" s="57">
        <v>41</v>
      </c>
      <c r="AB18" s="57">
        <v>104</v>
      </c>
    </row>
    <row r="19" spans="1:28" ht="12.75" customHeight="1" x14ac:dyDescent="0.25">
      <c r="A19" s="7"/>
      <c r="B19" s="10" t="s">
        <v>16</v>
      </c>
      <c r="C19" s="82"/>
      <c r="D19" s="81">
        <f>D13+D14+D15+D16+D17+D18</f>
        <v>29.766666666666669</v>
      </c>
      <c r="E19" s="81">
        <f t="shared" ref="E19:O19" si="18">E13+E14+E15+E16+E17+E18</f>
        <v>25.189999999999998</v>
      </c>
      <c r="F19" s="81">
        <f t="shared" si="18"/>
        <v>93.92</v>
      </c>
      <c r="G19" s="81">
        <f t="shared" si="18"/>
        <v>741.68000000000006</v>
      </c>
      <c r="H19" s="81">
        <f t="shared" si="18"/>
        <v>29.786666666666669</v>
      </c>
      <c r="I19" s="81">
        <f t="shared" si="18"/>
        <v>49</v>
      </c>
      <c r="J19" s="81">
        <f t="shared" si="18"/>
        <v>0.27</v>
      </c>
      <c r="K19" s="81">
        <f t="shared" si="18"/>
        <v>3.3000000000000003</v>
      </c>
      <c r="L19" s="81">
        <f t="shared" si="18"/>
        <v>137.62333333333333</v>
      </c>
      <c r="M19" s="81">
        <f t="shared" si="18"/>
        <v>4.6666666666666661</v>
      </c>
      <c r="N19" s="81">
        <f t="shared" si="18"/>
        <v>153</v>
      </c>
      <c r="O19" s="81">
        <f t="shared" si="18"/>
        <v>326.19</v>
      </c>
      <c r="P19" s="82"/>
      <c r="Q19" s="81">
        <f>Q13+Q14+Q15+Q16+Q17+Q18</f>
        <v>36.636666666666663</v>
      </c>
      <c r="R19" s="81">
        <f t="shared" ref="R19:AB19" si="19">R13+R14+R15+R16+R17+R18</f>
        <v>31.383333333333336</v>
      </c>
      <c r="S19" s="81">
        <f t="shared" si="19"/>
        <v>121.49000000000001</v>
      </c>
      <c r="T19" s="81">
        <f t="shared" si="19"/>
        <v>941.40333333333331</v>
      </c>
      <c r="U19" s="81">
        <f t="shared" si="19"/>
        <v>39.97</v>
      </c>
      <c r="V19" s="81">
        <f t="shared" si="19"/>
        <v>67.5</v>
      </c>
      <c r="W19" s="81">
        <f t="shared" si="19"/>
        <v>0.28700000000000003</v>
      </c>
      <c r="X19" s="81">
        <f t="shared" si="19"/>
        <v>4</v>
      </c>
      <c r="Y19" s="81">
        <f t="shared" si="19"/>
        <v>172.63666666666666</v>
      </c>
      <c r="Z19" s="81">
        <f t="shared" si="19"/>
        <v>5.8800000000000008</v>
      </c>
      <c r="AA19" s="81">
        <f t="shared" si="19"/>
        <v>197.42000000000002</v>
      </c>
      <c r="AB19" s="81">
        <f t="shared" si="19"/>
        <v>424.8533333333333</v>
      </c>
    </row>
    <row r="20" spans="1:28" x14ac:dyDescent="0.25">
      <c r="A20" s="7"/>
      <c r="B20" s="1" t="s">
        <v>17</v>
      </c>
      <c r="C20" s="79"/>
      <c r="D20" s="80">
        <f>D11+D19</f>
        <v>47.866666666666674</v>
      </c>
      <c r="E20" s="80">
        <f t="shared" ref="E20:O20" si="20">E11+E19</f>
        <v>40.94</v>
      </c>
      <c r="F20" s="80">
        <f t="shared" si="20"/>
        <v>228.97000000000003</v>
      </c>
      <c r="G20" s="80">
        <f t="shared" si="20"/>
        <v>1509.77</v>
      </c>
      <c r="H20" s="80">
        <f t="shared" si="20"/>
        <v>35.586666666666666</v>
      </c>
      <c r="I20" s="80">
        <f t="shared" si="20"/>
        <v>72.221499999999992</v>
      </c>
      <c r="J20" s="80">
        <f t="shared" si="20"/>
        <v>0.46</v>
      </c>
      <c r="K20" s="80">
        <f t="shared" si="20"/>
        <v>3.8000000000000003</v>
      </c>
      <c r="L20" s="80">
        <f t="shared" si="20"/>
        <v>527.72333333333336</v>
      </c>
      <c r="M20" s="80">
        <f t="shared" si="20"/>
        <v>8.2566666666666659</v>
      </c>
      <c r="N20" s="80">
        <f t="shared" si="20"/>
        <v>190.1</v>
      </c>
      <c r="O20" s="80">
        <f t="shared" si="20"/>
        <v>531.29</v>
      </c>
      <c r="P20" s="79"/>
      <c r="Q20" s="80">
        <f>Q11+Q19</f>
        <v>57.511666666666663</v>
      </c>
      <c r="R20" s="80">
        <f t="shared" ref="R20:AB20" si="21">R11+R19</f>
        <v>49.283333333333331</v>
      </c>
      <c r="S20" s="80">
        <f t="shared" si="21"/>
        <v>270.29000000000002</v>
      </c>
      <c r="T20" s="80">
        <f t="shared" si="21"/>
        <v>1794.5358333333334</v>
      </c>
      <c r="U20" s="80">
        <f t="shared" si="21"/>
        <v>45.87</v>
      </c>
      <c r="V20" s="80">
        <f t="shared" si="21"/>
        <v>90.721499999999992</v>
      </c>
      <c r="W20" s="80">
        <f t="shared" si="21"/>
        <v>0.49450000000000005</v>
      </c>
      <c r="X20" s="80">
        <f t="shared" si="21"/>
        <v>4.25</v>
      </c>
      <c r="Y20" s="80">
        <f t="shared" si="21"/>
        <v>603.28666666666663</v>
      </c>
      <c r="Z20" s="80">
        <f t="shared" si="21"/>
        <v>10.170000000000002</v>
      </c>
      <c r="AA20" s="80">
        <f t="shared" si="21"/>
        <v>240.39000000000001</v>
      </c>
      <c r="AB20" s="80">
        <f t="shared" si="21"/>
        <v>649.85333333333324</v>
      </c>
    </row>
    <row r="21" spans="1:28" x14ac:dyDescent="0.25"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</row>
    <row r="22" spans="1:28" x14ac:dyDescent="0.25">
      <c r="D22" s="11"/>
      <c r="E22" s="11"/>
      <c r="F22" s="11"/>
      <c r="G22" s="11"/>
      <c r="H22" s="11"/>
      <c r="I22" s="11"/>
      <c r="J22" s="11"/>
      <c r="K22" s="11"/>
      <c r="L22" s="11"/>
    </row>
    <row r="23" spans="1:28" x14ac:dyDescent="0.25">
      <c r="D23" s="4"/>
      <c r="E23" s="4"/>
      <c r="F23" s="4"/>
      <c r="G23" s="4"/>
      <c r="H23" s="4"/>
      <c r="I23" s="4"/>
      <c r="J23" s="4"/>
      <c r="K23" s="4"/>
      <c r="L23" s="4"/>
    </row>
    <row r="24" spans="1:28" x14ac:dyDescent="0.25">
      <c r="D24" s="4"/>
      <c r="E24" s="4"/>
      <c r="F24" s="4"/>
      <c r="G24" s="4"/>
      <c r="H24" s="4"/>
      <c r="I24" s="4"/>
      <c r="J24" s="4"/>
      <c r="K24" s="4"/>
      <c r="L24" s="4"/>
    </row>
  </sheetData>
  <mergeCells count="6">
    <mergeCell ref="Y3:AB3"/>
    <mergeCell ref="D3:G3"/>
    <mergeCell ref="H3:K3"/>
    <mergeCell ref="L3:O3"/>
    <mergeCell ref="Q3:T3"/>
    <mergeCell ref="U3:X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Лист1</vt:lpstr>
      <vt:lpstr>Лист2</vt:lpstr>
      <vt:lpstr>Лист3</vt:lpstr>
      <vt:lpstr>Лист4</vt:lpstr>
      <vt:lpstr>Лист5</vt:lpstr>
      <vt:lpstr>Лист6</vt:lpstr>
      <vt:lpstr>Лист7</vt:lpstr>
      <vt:lpstr>Лист8</vt:lpstr>
      <vt:lpstr>Лист9</vt:lpstr>
      <vt:lpstr>Лист10</vt:lpstr>
      <vt:lpstr>Лист11</vt:lpstr>
      <vt:lpstr>Лист12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2021-04-13T12:19:49Z</dcterms:modified>
</cp:coreProperties>
</file>